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240" windowWidth="19440" windowHeight="9405"/>
  </bookViews>
  <sheets>
    <sheet name="ППМИ (2)" sheetId="2" r:id="rId1"/>
  </sheets>
  <definedNames>
    <definedName name="_xlnm.Print_Titles" localSheetId="0">'ППМИ (2)'!$10:$11</definedName>
    <definedName name="_xlnm.Print_Area" localSheetId="0">'ППМИ (2)'!$B$1:$AP$239</definedName>
  </definedNames>
  <calcPr calcId="145621"/>
</workbook>
</file>

<file path=xl/calcChain.xml><?xml version="1.0" encoding="utf-8"?>
<calcChain xmlns="http://schemas.openxmlformats.org/spreadsheetml/2006/main">
  <c r="AD237" i="2" l="1"/>
  <c r="S237" i="2" l="1"/>
  <c r="S224" i="2"/>
  <c r="AB207" i="2" l="1"/>
  <c r="AC207" i="2"/>
  <c r="AD207" i="2"/>
  <c r="AA207" i="2"/>
  <c r="T207" i="2"/>
  <c r="U207" i="2"/>
  <c r="V207" i="2"/>
  <c r="W207" i="2"/>
  <c r="X207" i="2"/>
  <c r="Z207" i="2"/>
  <c r="S214" i="2" l="1"/>
  <c r="T215" i="2" l="1"/>
  <c r="U215" i="2"/>
  <c r="V215" i="2"/>
  <c r="W215" i="2"/>
  <c r="X215" i="2"/>
  <c r="Z215" i="2"/>
  <c r="AA215" i="2"/>
  <c r="AB215" i="2"/>
  <c r="AC215" i="2"/>
  <c r="AD215" i="2"/>
  <c r="T221" i="2"/>
  <c r="U221" i="2"/>
  <c r="V221" i="2"/>
  <c r="W221" i="2"/>
  <c r="X221" i="2"/>
  <c r="Z221" i="2"/>
  <c r="AA221" i="2"/>
  <c r="AB221" i="2"/>
  <c r="AC221" i="2"/>
  <c r="AD221" i="2"/>
  <c r="T230" i="2"/>
  <c r="U230" i="2"/>
  <c r="V230" i="2"/>
  <c r="W230" i="2"/>
  <c r="X230" i="2"/>
  <c r="Z230" i="2"/>
  <c r="AA230" i="2"/>
  <c r="AB230" i="2"/>
  <c r="AC230" i="2"/>
  <c r="AD230" i="2"/>
  <c r="AD206" i="2" s="1"/>
  <c r="S209" i="2"/>
  <c r="S210" i="2"/>
  <c r="S211" i="2"/>
  <c r="S212" i="2"/>
  <c r="S213" i="2"/>
  <c r="S216" i="2"/>
  <c r="S217" i="2"/>
  <c r="S218" i="2"/>
  <c r="S219" i="2"/>
  <c r="S220" i="2"/>
  <c r="S222" i="2"/>
  <c r="S223" i="2"/>
  <c r="S225" i="2"/>
  <c r="S226" i="2"/>
  <c r="S227" i="2"/>
  <c r="S228" i="2"/>
  <c r="S229" i="2"/>
  <c r="S231" i="2"/>
  <c r="S232" i="2"/>
  <c r="S233" i="2"/>
  <c r="S234" i="2"/>
  <c r="S235" i="2"/>
  <c r="S236" i="2"/>
  <c r="S208" i="2"/>
  <c r="S221" i="2" l="1"/>
  <c r="S207" i="2"/>
  <c r="S215" i="2"/>
  <c r="Z206" i="2"/>
  <c r="U206" i="2"/>
  <c r="AA206" i="2"/>
  <c r="V206" i="2"/>
  <c r="W206" i="2"/>
  <c r="AC206" i="2"/>
  <c r="X206" i="2"/>
  <c r="T206" i="2"/>
  <c r="AB206" i="2"/>
  <c r="S230" i="2"/>
  <c r="S206" i="2" l="1"/>
  <c r="Y27" i="2"/>
  <c r="Y237" i="2"/>
  <c r="Y236" i="2"/>
  <c r="Y235" i="2"/>
  <c r="Y234" i="2"/>
  <c r="Y233" i="2"/>
  <c r="Y232" i="2"/>
  <c r="Y231" i="2"/>
  <c r="Y229" i="2"/>
  <c r="Y228" i="2"/>
  <c r="Y227" i="2"/>
  <c r="Y226" i="2"/>
  <c r="Y225" i="2"/>
  <c r="Y224" i="2"/>
  <c r="Y223" i="2"/>
  <c r="Y222" i="2"/>
  <c r="Y220" i="2"/>
  <c r="Y219" i="2"/>
  <c r="Y218" i="2"/>
  <c r="Y217" i="2"/>
  <c r="Y216" i="2"/>
  <c r="Y213" i="2"/>
  <c r="Y212" i="2"/>
  <c r="Y211" i="2"/>
  <c r="Y210" i="2"/>
  <c r="Y209" i="2"/>
  <c r="Y208" i="2"/>
  <c r="Y205" i="2"/>
  <c r="Y203" i="2"/>
  <c r="Y202" i="2"/>
  <c r="Y201" i="2"/>
  <c r="Y200" i="2"/>
  <c r="Y199" i="2"/>
  <c r="X198" i="2"/>
  <c r="W198" i="2"/>
  <c r="V198" i="2"/>
  <c r="U198" i="2"/>
  <c r="T198" i="2"/>
  <c r="S198" i="2"/>
  <c r="Y197" i="2"/>
  <c r="Y196" i="2"/>
  <c r="S195" i="2"/>
  <c r="Y195" i="2" s="1"/>
  <c r="S194" i="2"/>
  <c r="Y194" i="2" s="1"/>
  <c r="X193" i="2"/>
  <c r="W193" i="2"/>
  <c r="V193" i="2"/>
  <c r="U193" i="2"/>
  <c r="T193" i="2"/>
  <c r="Y192" i="2"/>
  <c r="Y191" i="2"/>
  <c r="S190" i="2"/>
  <c r="Y190" i="2" s="1"/>
  <c r="S189" i="2"/>
  <c r="Y189" i="2" s="1"/>
  <c r="X188" i="2"/>
  <c r="W188" i="2"/>
  <c r="V188" i="2"/>
  <c r="U188" i="2"/>
  <c r="T188" i="2"/>
  <c r="Y187" i="2"/>
  <c r="Y186" i="2"/>
  <c r="S185" i="2"/>
  <c r="Y185" i="2" s="1"/>
  <c r="S184" i="2"/>
  <c r="Y184" i="2" s="1"/>
  <c r="Y183" i="2"/>
  <c r="Y182" i="2"/>
  <c r="Y181" i="2"/>
  <c r="S180" i="2"/>
  <c r="Y180" i="2" s="1"/>
  <c r="S179" i="2"/>
  <c r="Y179" i="2" s="1"/>
  <c r="X177" i="2"/>
  <c r="W177" i="2"/>
  <c r="V177" i="2"/>
  <c r="U177" i="2"/>
  <c r="T177" i="2"/>
  <c r="S177" i="2"/>
  <c r="S176" i="2"/>
  <c r="X175" i="2"/>
  <c r="W175" i="2"/>
  <c r="V175" i="2"/>
  <c r="U175" i="2"/>
  <c r="T175" i="2"/>
  <c r="S175" i="2"/>
  <c r="X174" i="2"/>
  <c r="W174" i="2"/>
  <c r="V174" i="2"/>
  <c r="U174" i="2"/>
  <c r="T174" i="2"/>
  <c r="X173" i="2"/>
  <c r="W173" i="2"/>
  <c r="V173" i="2"/>
  <c r="U173" i="2"/>
  <c r="T173" i="2"/>
  <c r="Y169" i="2"/>
  <c r="S167" i="2"/>
  <c r="S135" i="2" s="1"/>
  <c r="S166" i="2"/>
  <c r="Y166" i="2" s="1"/>
  <c r="Y165" i="2"/>
  <c r="Y164" i="2"/>
  <c r="S163" i="2"/>
  <c r="Y163" i="2" s="1"/>
  <c r="Y162" i="2"/>
  <c r="Y161" i="2"/>
  <c r="X160" i="2"/>
  <c r="W160" i="2"/>
  <c r="V160" i="2"/>
  <c r="U160" i="2"/>
  <c r="T160" i="2"/>
  <c r="S160" i="2"/>
  <c r="Y159" i="2"/>
  <c r="Y158" i="2"/>
  <c r="Y157" i="2"/>
  <c r="Y156" i="2"/>
  <c r="S155" i="2"/>
  <c r="Y155" i="2" s="1"/>
  <c r="Y154" i="2"/>
  <c r="Y153" i="2"/>
  <c r="X152" i="2"/>
  <c r="W152" i="2"/>
  <c r="V152" i="2"/>
  <c r="U152" i="2"/>
  <c r="T152" i="2"/>
  <c r="S152" i="2"/>
  <c r="Y151" i="2"/>
  <c r="Y150" i="2"/>
  <c r="Y149" i="2"/>
  <c r="S148" i="2"/>
  <c r="S147" i="2"/>
  <c r="Y147" i="2" s="1"/>
  <c r="Y146" i="2"/>
  <c r="Y145" i="2"/>
  <c r="X144" i="2"/>
  <c r="W144" i="2"/>
  <c r="V144" i="2"/>
  <c r="U144" i="2"/>
  <c r="T144" i="2"/>
  <c r="Y143" i="2"/>
  <c r="Y142" i="2"/>
  <c r="Y141" i="2"/>
  <c r="Y140" i="2"/>
  <c r="S139" i="2"/>
  <c r="S136" i="2" s="1"/>
  <c r="Y138" i="2"/>
  <c r="Y137" i="2"/>
  <c r="X136" i="2"/>
  <c r="W136" i="2"/>
  <c r="V136" i="2"/>
  <c r="U136" i="2"/>
  <c r="T136" i="2"/>
  <c r="X135" i="2"/>
  <c r="W135" i="2"/>
  <c r="V135" i="2"/>
  <c r="U135" i="2"/>
  <c r="T135" i="2"/>
  <c r="X134" i="2"/>
  <c r="W134" i="2"/>
  <c r="V134" i="2"/>
  <c r="V127" i="2" s="1"/>
  <c r="U134" i="2"/>
  <c r="U171" i="2" s="1"/>
  <c r="T134" i="2"/>
  <c r="T171" i="2" s="1"/>
  <c r="X133" i="2"/>
  <c r="W133" i="2"/>
  <c r="V133" i="2"/>
  <c r="U133" i="2"/>
  <c r="Y133" i="2" s="1"/>
  <c r="T133" i="2"/>
  <c r="S133" i="2"/>
  <c r="X132" i="2"/>
  <c r="W132" i="2"/>
  <c r="V132" i="2"/>
  <c r="U132" i="2"/>
  <c r="T132" i="2"/>
  <c r="X131" i="2"/>
  <c r="W131" i="2"/>
  <c r="V131" i="2"/>
  <c r="U131" i="2"/>
  <c r="T131" i="2"/>
  <c r="X130" i="2"/>
  <c r="W130" i="2"/>
  <c r="V130" i="2"/>
  <c r="U130" i="2"/>
  <c r="T130" i="2"/>
  <c r="S130" i="2"/>
  <c r="X129" i="2"/>
  <c r="W129" i="2"/>
  <c r="V129" i="2"/>
  <c r="U129" i="2"/>
  <c r="T129" i="2"/>
  <c r="S129" i="2"/>
  <c r="Y118" i="2"/>
  <c r="X117" i="2"/>
  <c r="W117" i="2"/>
  <c r="V117" i="2"/>
  <c r="U117" i="2"/>
  <c r="T117" i="2"/>
  <c r="S117" i="2"/>
  <c r="Y116" i="2"/>
  <c r="Y115" i="2"/>
  <c r="S114" i="2"/>
  <c r="Y114" i="2" s="1"/>
  <c r="Y113" i="2"/>
  <c r="Y111" i="2"/>
  <c r="Y110" i="2"/>
  <c r="Y109" i="2"/>
  <c r="S106" i="2"/>
  <c r="Y106" i="2" s="1"/>
  <c r="Y105" i="2"/>
  <c r="S103" i="2"/>
  <c r="Y103" i="2" s="1"/>
  <c r="Y102" i="2"/>
  <c r="Y101" i="2"/>
  <c r="Y100" i="2"/>
  <c r="S99" i="2"/>
  <c r="Y99" i="2" s="1"/>
  <c r="Y98" i="2"/>
  <c r="S97" i="2"/>
  <c r="Y97" i="2" s="1"/>
  <c r="Y96" i="2"/>
  <c r="Y95" i="2"/>
  <c r="X94" i="2"/>
  <c r="W94" i="2"/>
  <c r="V94" i="2"/>
  <c r="U94" i="2"/>
  <c r="T94" i="2"/>
  <c r="S94" i="2"/>
  <c r="X93" i="2"/>
  <c r="W93" i="2"/>
  <c r="V93" i="2"/>
  <c r="U93" i="2"/>
  <c r="T93" i="2"/>
  <c r="Y90" i="2"/>
  <c r="Y89" i="2"/>
  <c r="S88" i="2"/>
  <c r="Y88" i="2" s="1"/>
  <c r="Y86" i="2"/>
  <c r="S85" i="2"/>
  <c r="Y85" i="2" s="1"/>
  <c r="Y83" i="2"/>
  <c r="S82" i="2"/>
  <c r="Y80" i="2"/>
  <c r="Y79" i="2"/>
  <c r="Y77" i="2"/>
  <c r="Y76" i="2"/>
  <c r="X75" i="2"/>
  <c r="W75" i="2"/>
  <c r="V75" i="2"/>
  <c r="U75" i="2"/>
  <c r="T75" i="2"/>
  <c r="S75" i="2"/>
  <c r="X74" i="2"/>
  <c r="W74" i="2"/>
  <c r="V74" i="2"/>
  <c r="U74" i="2"/>
  <c r="T74" i="2"/>
  <c r="S74" i="2"/>
  <c r="X73" i="2"/>
  <c r="W73" i="2"/>
  <c r="V73" i="2"/>
  <c r="U73" i="2"/>
  <c r="T73" i="2"/>
  <c r="S73" i="2"/>
  <c r="X72" i="2"/>
  <c r="W72" i="2"/>
  <c r="V72" i="2"/>
  <c r="U72" i="2"/>
  <c r="T72" i="2"/>
  <c r="Y70" i="2"/>
  <c r="Y68" i="2"/>
  <c r="Y66" i="2"/>
  <c r="X65" i="2"/>
  <c r="X34" i="2" s="1"/>
  <c r="W65" i="2"/>
  <c r="W34" i="2" s="1"/>
  <c r="V65" i="2"/>
  <c r="V34" i="2" s="1"/>
  <c r="U65" i="2"/>
  <c r="T65" i="2"/>
  <c r="T34" i="2" s="1"/>
  <c r="S65" i="2"/>
  <c r="S34" i="2" s="1"/>
  <c r="X64" i="2"/>
  <c r="W64" i="2"/>
  <c r="V64" i="2"/>
  <c r="U64" i="2"/>
  <c r="T64" i="2"/>
  <c r="S64" i="2"/>
  <c r="S62" i="2"/>
  <c r="S53" i="2" s="1"/>
  <c r="Y61" i="2"/>
  <c r="Y59" i="2"/>
  <c r="Y57" i="2"/>
  <c r="Y55" i="2"/>
  <c r="X54" i="2"/>
  <c r="X33" i="2" s="1"/>
  <c r="W54" i="2"/>
  <c r="W33" i="2" s="1"/>
  <c r="V54" i="2"/>
  <c r="V33" i="2" s="1"/>
  <c r="U54" i="2"/>
  <c r="U33" i="2" s="1"/>
  <c r="T54" i="2"/>
  <c r="T33" i="2" s="1"/>
  <c r="S54" i="2"/>
  <c r="S33" i="2" s="1"/>
  <c r="X53" i="2"/>
  <c r="W53" i="2"/>
  <c r="V53" i="2"/>
  <c r="U53" i="2"/>
  <c r="T53" i="2"/>
  <c r="Y50" i="2"/>
  <c r="Y49" i="2"/>
  <c r="Y48" i="2"/>
  <c r="X47" i="2"/>
  <c r="W47" i="2"/>
  <c r="V47" i="2"/>
  <c r="U47" i="2"/>
  <c r="T47" i="2"/>
  <c r="Y46" i="2"/>
  <c r="Y44" i="2"/>
  <c r="Y43" i="2"/>
  <c r="Y42" i="2"/>
  <c r="S41" i="2"/>
  <c r="S38" i="2" s="1"/>
  <c r="Y40" i="2"/>
  <c r="Y39" i="2"/>
  <c r="X38" i="2"/>
  <c r="W38" i="2"/>
  <c r="V38" i="2"/>
  <c r="U38" i="2"/>
  <c r="T38" i="2"/>
  <c r="Y37" i="2"/>
  <c r="X35" i="2"/>
  <c r="W35" i="2"/>
  <c r="V35" i="2"/>
  <c r="U35" i="2"/>
  <c r="T35" i="2"/>
  <c r="S35" i="2"/>
  <c r="U34" i="2"/>
  <c r="X32" i="2"/>
  <c r="W32" i="2"/>
  <c r="V32" i="2"/>
  <c r="U32" i="2"/>
  <c r="T32" i="2"/>
  <c r="S32" i="2"/>
  <c r="X30" i="2"/>
  <c r="W30" i="2"/>
  <c r="V30" i="2"/>
  <c r="U30" i="2"/>
  <c r="T30" i="2"/>
  <c r="S30" i="2"/>
  <c r="X29" i="2"/>
  <c r="W29" i="2"/>
  <c r="V29" i="2"/>
  <c r="U29" i="2"/>
  <c r="T29" i="2"/>
  <c r="S29" i="2"/>
  <c r="X27" i="2"/>
  <c r="W27" i="2"/>
  <c r="V27" i="2"/>
  <c r="U27" i="2"/>
  <c r="T27" i="2"/>
  <c r="S27" i="2"/>
  <c r="Y26" i="2"/>
  <c r="Y25" i="2"/>
  <c r="Y24" i="2"/>
  <c r="S20" i="2"/>
  <c r="T20" i="2" s="1"/>
  <c r="U20" i="2" s="1"/>
  <c r="V20" i="2" s="1"/>
  <c r="W20" i="2" s="1"/>
  <c r="X20" i="2" s="1"/>
  <c r="S19" i="2"/>
  <c r="T19" i="2" s="1"/>
  <c r="U19" i="2" s="1"/>
  <c r="V19" i="2" s="1"/>
  <c r="W19" i="2" s="1"/>
  <c r="X19" i="2" s="1"/>
  <c r="S18" i="2"/>
  <c r="T18" i="2" s="1"/>
  <c r="U18" i="2" s="1"/>
  <c r="V18" i="2" s="1"/>
  <c r="W18" i="2" s="1"/>
  <c r="X18" i="2" s="1"/>
  <c r="S17" i="2"/>
  <c r="S16" i="2"/>
  <c r="T16" i="2" s="1"/>
  <c r="U16" i="2" s="1"/>
  <c r="V16" i="2" s="1"/>
  <c r="W16" i="2" s="1"/>
  <c r="X16" i="2" s="1"/>
  <c r="S15" i="2"/>
  <c r="T15" i="2" s="1"/>
  <c r="U15" i="2" s="1"/>
  <c r="V15" i="2" s="1"/>
  <c r="W15" i="2" s="1"/>
  <c r="X15" i="2" s="1"/>
  <c r="S14" i="2"/>
  <c r="T14" i="2" s="1"/>
  <c r="U14" i="2" s="1"/>
  <c r="V14" i="2" s="1"/>
  <c r="W14" i="2" s="1"/>
  <c r="X14" i="2" s="1"/>
  <c r="S13" i="2"/>
  <c r="Y207" i="2" l="1"/>
  <c r="Y221" i="2"/>
  <c r="Y215" i="2"/>
  <c r="Y230" i="2"/>
  <c r="U127" i="2"/>
  <c r="V121" i="2"/>
  <c r="V172" i="2"/>
  <c r="W172" i="2"/>
  <c r="X120" i="2"/>
  <c r="Y30" i="2"/>
  <c r="Y167" i="2"/>
  <c r="T120" i="2"/>
  <c r="Y29" i="2"/>
  <c r="T127" i="2"/>
  <c r="U121" i="2"/>
  <c r="T128" i="2"/>
  <c r="X128" i="2"/>
  <c r="U120" i="2"/>
  <c r="Y178" i="2"/>
  <c r="Y152" i="2"/>
  <c r="Y64" i="2"/>
  <c r="T28" i="2"/>
  <c r="Y41" i="2"/>
  <c r="W28" i="2"/>
  <c r="Y75" i="2"/>
  <c r="T121" i="2"/>
  <c r="X121" i="2"/>
  <c r="U172" i="2"/>
  <c r="Y32" i="2"/>
  <c r="Y35" i="2"/>
  <c r="Y53" i="2"/>
  <c r="U128" i="2"/>
  <c r="U119" i="2" s="1"/>
  <c r="Y175" i="2"/>
  <c r="Y193" i="2"/>
  <c r="Y94" i="2"/>
  <c r="Y129" i="2"/>
  <c r="W121" i="2"/>
  <c r="T172" i="2"/>
  <c r="X172" i="2"/>
  <c r="Y38" i="2"/>
  <c r="X28" i="2"/>
  <c r="Y62" i="2"/>
  <c r="S134" i="2"/>
  <c r="S127" i="2" s="1"/>
  <c r="W128" i="2"/>
  <c r="S173" i="2"/>
  <c r="Y173" i="2" s="1"/>
  <c r="T13" i="2"/>
  <c r="U13" i="2" s="1"/>
  <c r="V13" i="2" s="1"/>
  <c r="W13" i="2" s="1"/>
  <c r="X13" i="2" s="1"/>
  <c r="U28" i="2"/>
  <c r="W171" i="2"/>
  <c r="X171" i="2" s="1"/>
  <c r="W120" i="2"/>
  <c r="V128" i="2"/>
  <c r="Y148" i="2"/>
  <c r="Y144" i="2" s="1"/>
  <c r="S144" i="2"/>
  <c r="S128" i="2" s="1"/>
  <c r="S132" i="2"/>
  <c r="Y132" i="2" s="1"/>
  <c r="S174" i="2"/>
  <c r="Y174" i="2" s="1"/>
  <c r="Y177" i="2"/>
  <c r="Y14" i="2"/>
  <c r="Y15" i="2"/>
  <c r="Y16" i="2"/>
  <c r="Y18" i="2"/>
  <c r="Y19" i="2"/>
  <c r="Y20" i="2"/>
  <c r="V28" i="2"/>
  <c r="Y117" i="2"/>
  <c r="S131" i="2"/>
  <c r="Y131" i="2" s="1"/>
  <c r="Y139" i="2"/>
  <c r="Y136" i="2" s="1"/>
  <c r="Y160" i="2"/>
  <c r="Y188" i="2"/>
  <c r="T17" i="2"/>
  <c r="U17" i="2" s="1"/>
  <c r="V17" i="2" s="1"/>
  <c r="W17" i="2" s="1"/>
  <c r="X17" i="2" s="1"/>
  <c r="Y82" i="2"/>
  <c r="S72" i="2"/>
  <c r="Y72" i="2" s="1"/>
  <c r="Y135" i="2"/>
  <c r="S121" i="2"/>
  <c r="Y198" i="2"/>
  <c r="S172" i="2"/>
  <c r="Y47" i="2"/>
  <c r="Y73" i="2"/>
  <c r="W127" i="2"/>
  <c r="Y130" i="2"/>
  <c r="V171" i="2"/>
  <c r="V120" i="2"/>
  <c r="S93" i="2"/>
  <c r="Y93" i="2" s="1"/>
  <c r="Y206" i="2" l="1"/>
  <c r="X119" i="2"/>
  <c r="X12" i="2" s="1"/>
  <c r="T119" i="2"/>
  <c r="T12" i="2" s="1"/>
  <c r="Y17" i="2"/>
  <c r="V119" i="2"/>
  <c r="V12" i="2" s="1"/>
  <c r="Y128" i="2"/>
  <c r="U12" i="2"/>
  <c r="W119" i="2"/>
  <c r="W12" i="2" s="1"/>
  <c r="S120" i="2"/>
  <c r="Y120" i="2" s="1"/>
  <c r="Y134" i="2"/>
  <c r="Y121" i="2"/>
  <c r="S119" i="2"/>
  <c r="S171" i="2"/>
  <c r="Y171" i="2" s="1"/>
  <c r="Y172" i="2"/>
  <c r="Y13" i="2"/>
  <c r="Y127" i="2"/>
  <c r="S28" i="2"/>
  <c r="Y119" i="2" l="1"/>
  <c r="Y28" i="2"/>
  <c r="S12" i="2"/>
  <c r="Y12" i="2" l="1"/>
  <c r="AA12" i="2"/>
</calcChain>
</file>

<file path=xl/sharedStrings.xml><?xml version="1.0" encoding="utf-8"?>
<sst xmlns="http://schemas.openxmlformats.org/spreadsheetml/2006/main" count="1483" uniqueCount="215">
  <si>
    <t>0</t>
  </si>
  <si>
    <t>4</t>
  </si>
  <si>
    <t>1</t>
  </si>
  <si>
    <t>3</t>
  </si>
  <si>
    <t>5</t>
  </si>
  <si>
    <t>7</t>
  </si>
  <si>
    <t>2</t>
  </si>
  <si>
    <t>6</t>
  </si>
  <si>
    <t>M</t>
  </si>
  <si>
    <t>S</t>
  </si>
  <si>
    <t>9</t>
  </si>
  <si>
    <t>N</t>
  </si>
  <si>
    <t>О</t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</si>
  <si>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принятых заявок»</t>
    </r>
  </si>
  <si>
    <r>
      <rPr>
        <b/>
        <sz val="12"/>
        <rFont val="Times New Roman"/>
        <family val="1"/>
        <charset val="204"/>
      </rPr>
      <t>Административное мероприятие 2.06</t>
    </r>
    <r>
      <rPr>
        <sz val="12"/>
        <rFont val="Times New Roman"/>
        <family val="1"/>
        <charset val="204"/>
      </rPr>
      <t xml:space="preserve">
«Организация и сбор заявок на ремонт дворовых территорий»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</si>
  <si>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12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города Твери»</t>
    </r>
  </si>
  <si>
    <r>
      <rPr>
        <b/>
        <sz val="12"/>
        <rFont val="Times New Roman"/>
        <family val="1"/>
        <charset val="204"/>
      </rPr>
      <t>Показатель 11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города Твери»</t>
    </r>
  </si>
  <si>
    <t>8</t>
  </si>
  <si>
    <r>
      <rPr>
        <b/>
        <sz val="12"/>
        <rFont val="Times New Roman"/>
        <family val="1"/>
        <charset val="204"/>
      </rPr>
      <t>Мероприятие 2.05</t>
    </r>
    <r>
      <rPr>
        <sz val="12"/>
        <rFont val="Times New Roman"/>
        <family val="1"/>
        <charset val="204"/>
      </rPr>
      <t xml:space="preserve">
«Ремонт асфальтобетонного покрытия дворовых территорий многоквартирных домов, проездов к дворовым территориям многоквартирных домов»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</si>
  <si>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10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</si>
  <si>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9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Центрального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</si>
  <si>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8</t>
    </r>
    <r>
      <rPr>
        <sz val="12"/>
        <rFont val="Times New Roman"/>
        <family val="1"/>
        <charset val="204"/>
      </rPr>
      <t xml:space="preserve"> 
«Количество благоустроенных дворовых территорий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</si>
  <si>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</si>
  <si>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6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</si>
  <si>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</si>
  <si>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</si>
  <si>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</si>
  <si>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2 </t>
    </r>
    <r>
      <rPr>
        <sz val="12"/>
        <rFont val="Times New Roman"/>
        <family val="1"/>
        <charset val="204"/>
      </rPr>
      <t xml:space="preserve">
«Общее количество благоустроенных дворовых территорий»</t>
    </r>
  </si>
  <si>
    <t>Показатель 2  "Количество благоустроенных дворовых территорий"</t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</si>
  <si>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</si>
  <si>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оформленных паспортов благоустройства дворовых территорий» </t>
    </r>
  </si>
  <si>
    <r>
      <t xml:space="preserve">Административное мероприятие 2.04                                
</t>
    </r>
    <r>
      <rPr>
        <sz val="12"/>
        <rFont val="Times New Roman"/>
        <family val="1"/>
        <charset val="204"/>
      </rPr>
      <t>«Формирование паспортов благоустройства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</si>
  <si>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заявок, поданных на конкурс» </t>
    </r>
  </si>
  <si>
    <r>
      <t xml:space="preserve">Административное мероприятие 2.03 
</t>
    </r>
    <r>
      <rPr>
        <sz val="12"/>
        <rFont val="Times New Roman"/>
        <family val="1"/>
        <charset val="204"/>
      </rPr>
      <t>«Организация отбора благоустроенных дворовых территорий для участия в областном конкурсе»</t>
    </r>
  </si>
  <si>
    <r>
      <rPr>
        <b/>
        <sz val="12"/>
        <rFont val="Times New Roman"/>
        <family val="1"/>
        <charset val="204"/>
      </rPr>
      <t xml:space="preserve">Показатель 10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</si>
  <si>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Центральном районе города» </t>
    </r>
  </si>
  <si>
    <t>L</t>
  </si>
  <si>
    <t>R</t>
  </si>
  <si>
    <r>
      <t xml:space="preserve">Мероприятие 2.02 
</t>
    </r>
    <r>
      <rPr>
        <sz val="12"/>
        <rFont val="Times New Roman"/>
        <family val="1"/>
        <charset val="204"/>
      </rPr>
      <t>«Комплексное благоустройство дворовых территорий»
(в рамках приоритетного проекта «Формирование комфортной городской среды»)</t>
    </r>
  </si>
  <si>
    <r>
      <rPr>
        <b/>
        <sz val="12"/>
        <rFont val="Times New Roman"/>
        <family val="1"/>
        <charset val="204"/>
      </rPr>
      <t xml:space="preserve">Показатель 8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Московском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</si>
  <si>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Московском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</si>
  <si>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</si>
  <si>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</si>
  <si>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Заволжском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</si>
  <si>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Заволжском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</si>
  <si>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</si>
  <si>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территорий» </t>
    </r>
  </si>
  <si>
    <r>
      <t xml:space="preserve">Мероприятие 2.02 
</t>
    </r>
    <r>
      <rPr>
        <sz val="12"/>
        <rFont val="Times New Roman"/>
        <family val="1"/>
        <charset val="204"/>
      </rPr>
      <t>«Комплексное благоустройство дворовых территорий» 
(в рамках приоритетного проекта «Формирование комфортной городской среды»)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</si>
  <si>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разработанных дизайн-проектов» </t>
    </r>
  </si>
  <si>
    <r>
      <t xml:space="preserve">Административное мероприятие 2.01 
</t>
    </r>
    <r>
      <rPr>
        <sz val="12"/>
        <rFont val="Times New Roman"/>
        <family val="1"/>
        <charset val="204"/>
      </rPr>
      <t>«Подготовка и утверждение дизайн-проектов благоустройства дворовых территорий, включенных в муниципальную программу»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</si>
  <si>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«Охват населения благоустроенными дворовыми территориями» </t>
    </r>
  </si>
  <si>
    <r>
      <t>Показатель 5                                                       
«</t>
    </r>
    <r>
      <rPr>
        <sz val="12"/>
        <rFont val="Times New Roman"/>
        <family val="1"/>
        <charset val="204"/>
      </rPr>
      <t>Объем трудового участия заинтересованных лиц в выполнении мероприятий по благоустройству дворовых территорий»</t>
    </r>
    <r>
      <rPr>
        <b/>
        <sz val="12"/>
        <rFont val="Times New Roman"/>
        <family val="1"/>
        <charset val="204"/>
      </rPr>
      <t xml:space="preserve">
</t>
    </r>
  </si>
  <si>
    <r>
      <t>Показатель 4                                                        
«</t>
    </r>
    <r>
      <rPr>
        <sz val="12"/>
        <rFont val="Times New Roman"/>
        <family val="1"/>
        <charset val="204"/>
      </rPr>
      <t>Доля дворовых территорий, благоустроенных с финансовым участием граждан»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</si>
  <si>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«Доля площади благоустроенных дворовых территорий от общей площади дворовых территорий» </t>
    </r>
  </si>
  <si>
    <t xml:space="preserve">Задача 2 
«Благоустройство дворовых территорий» </t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</si>
  <si>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приобретенной техники» </t>
    </r>
  </si>
  <si>
    <r>
      <rPr>
        <b/>
        <sz val="12"/>
        <rFont val="Times New Roman"/>
        <family val="1"/>
        <charset val="204"/>
      </rPr>
      <t>Мероприятие 1.12</t>
    </r>
    <r>
      <rPr>
        <sz val="12"/>
        <rFont val="Times New Roman"/>
        <family val="1"/>
        <charset val="204"/>
      </rPr>
      <t xml:space="preserve">
«Приобретение техники для нужд МБУ «Зеленстрой»»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</si>
  <si>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«Содержание ярмарочных территорий»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</si>
  <si>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 благоустроенных территорий» </t>
    </r>
  </si>
  <si>
    <r>
      <rPr>
        <b/>
        <sz val="12"/>
        <rFont val="Times New Roman"/>
        <family val="1"/>
        <charset val="204"/>
      </rPr>
      <t>Мероприятие 1.11</t>
    </r>
    <r>
      <rPr>
        <sz val="12"/>
        <rFont val="Times New Roman"/>
        <family val="1"/>
        <charset val="204"/>
      </rPr>
      <t xml:space="preserve">
«Организация ярмарок»</t>
    </r>
  </si>
  <si>
    <r>
      <t xml:space="preserve">Показатель 7
</t>
    </r>
    <r>
      <rPr>
        <sz val="12"/>
        <rFont val="Times New Roman"/>
        <family val="1"/>
        <charset val="204"/>
      </rPr>
      <t>«Количество рабочих смен по использованию, содержанию, техническому оснащению парковок (парковочных мест) на платной основе»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</si>
  <si>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«Площадь содержания парков и скверов» 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</si>
  <si>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«Площадь ремонта объектов благоустройства»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</si>
  <si>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«Объемы вывезенных порубочных остатков после обрезки и валки деревьев»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</si>
  <si>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деревьев, охваченных работами по омолаживающей обрезке и валке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</si>
  <si>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установленных конструкций вертикального озеленения на территории города»</t>
    </r>
  </si>
  <si>
    <r>
      <t xml:space="preserve">Показатель 1
</t>
    </r>
    <r>
      <rPr>
        <sz val="12"/>
        <rFont val="Times New Roman"/>
        <family val="1"/>
        <charset val="204"/>
      </rPr>
      <t>«Площадь цветников, подлежащих содержанию»</t>
    </r>
  </si>
  <si>
    <r>
      <t xml:space="preserve">Мероприятие 1.10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«Организация благоустройства и озеленения» 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</si>
  <si>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организованных парковочных мест»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</si>
  <si>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программно-аппаратных комплексов платного парковочного пространства»</t>
    </r>
  </si>
  <si>
    <r>
      <t xml:space="preserve">Мероприятие 1.09 
</t>
    </r>
    <r>
      <rPr>
        <sz val="12"/>
        <rFont val="Times New Roman"/>
        <family val="1"/>
        <charset val="204"/>
      </rPr>
      <t>«Организация парковочного пространства»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</si>
  <si>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Центрального района»</t>
    </r>
  </si>
  <si>
    <r>
      <t xml:space="preserve">Мероприятие 1.08
</t>
    </r>
    <r>
      <rPr>
        <sz val="12"/>
        <rFont val="Times New Roman"/>
        <family val="1"/>
        <charset val="204"/>
      </rPr>
      <t>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</si>
  <si>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Московского района»</t>
    </r>
  </si>
  <si>
    <r>
      <t xml:space="preserve">Мероприятие 1.08 
</t>
    </r>
    <r>
      <rPr>
        <sz val="12"/>
        <rFont val="Times New Roman"/>
        <family val="1"/>
        <charset val="204"/>
      </rPr>
      <t>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</si>
  <si>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</si>
  <si>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</si>
  <si>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>«Общее количество обслуживаемых детских и спортивных площадок»</t>
    </r>
  </si>
  <si>
    <r>
      <rPr>
        <b/>
        <sz val="12"/>
        <rFont val="Times New Roman"/>
        <family val="1"/>
        <charset val="204"/>
      </rPr>
      <t>Мероприятие 1.08</t>
    </r>
    <r>
      <rPr>
        <sz val="12"/>
        <rFont val="Times New Roman"/>
        <family val="1"/>
        <charset val="204"/>
      </rPr>
      <t xml:space="preserve"> 
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</si>
  <si>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«Доля действующих светильников, работающих в вечернем и ночном режимах»
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</si>
  <si>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обслуживаемых светоточек на территории города»
</t>
    </r>
  </si>
  <si>
    <r>
      <t xml:space="preserve">Мероприятие 1.07                                
</t>
    </r>
    <r>
      <rPr>
        <sz val="12"/>
        <rFont val="Times New Roman"/>
        <family val="1"/>
        <charset val="204"/>
      </rPr>
      <t>«Обеспечение уличного освещения города»</t>
    </r>
  </si>
  <si>
    <r>
      <rPr>
        <b/>
        <sz val="12"/>
        <rFont val="Times New Roman"/>
        <family val="1"/>
        <charset val="204"/>
      </rPr>
      <t xml:space="preserve">Показатель 12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 и рекламных конструкций на территории города»</t>
    </r>
  </si>
  <si>
    <r>
      <t xml:space="preserve">Мероприятие 1.06 
</t>
    </r>
    <r>
      <rPr>
        <sz val="12"/>
        <rFont val="Times New Roman"/>
        <family val="1"/>
        <charset val="204"/>
      </rPr>
      <t>«Наружное оформление территории города»</t>
    </r>
  </si>
  <si>
    <r>
      <rPr>
        <b/>
        <sz val="12"/>
        <rFont val="Times New Roman"/>
        <family val="1"/>
        <charset val="204"/>
      </rPr>
      <t xml:space="preserve">Показатель 11 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</si>
  <si>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10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</si>
  <si>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9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</si>
  <si>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Московского района»</t>
    </r>
  </si>
  <si>
    <r>
      <t xml:space="preserve">Мероприятие 1.06
</t>
    </r>
    <r>
      <rPr>
        <sz val="12"/>
        <rFont val="Times New Roman"/>
        <family val="1"/>
        <charset val="204"/>
      </rPr>
      <t>«Наружное оформление территории города»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</si>
  <si>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</si>
  <si>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</si>
  <si>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</si>
  <si>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</si>
  <si>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 и рекламных конструкций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</si>
  <si>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«Общее количество установленных елей»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</si>
  <si>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«Общее количество устроенной праздничной светотехнической иллюминации»</t>
    </r>
  </si>
  <si>
    <r>
      <rPr>
        <b/>
        <sz val="12"/>
        <rFont val="Times New Roman"/>
        <family val="1"/>
        <charset val="204"/>
      </rPr>
      <t>Мероприятие 1.06</t>
    </r>
    <r>
      <rPr>
        <sz val="12"/>
        <rFont val="Times New Roman"/>
        <family val="1"/>
        <charset val="204"/>
      </rPr>
      <t xml:space="preserve">
«Наружное оформление территории города»</t>
    </r>
  </si>
  <si>
    <r>
      <t xml:space="preserve">Показатель 4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Московского района»</t>
    </r>
  </si>
  <si>
    <r>
      <t xml:space="preserve">Мероприятие 1.05 
</t>
    </r>
    <r>
      <rPr>
        <sz val="12"/>
        <rFont val="Times New Roman"/>
        <family val="1"/>
        <charset val="204"/>
      </rPr>
      <t xml:space="preserve">«Содержание воинских и братских захоронений» 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</si>
  <si>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Пролетарского района»</t>
    </r>
  </si>
  <si>
    <r>
      <t xml:space="preserve">Мероприятие 1.05 
</t>
    </r>
    <r>
      <rPr>
        <sz val="12"/>
        <rFont val="Times New Roman"/>
        <family val="1"/>
        <charset val="204"/>
      </rPr>
      <t>«Содержание воинских и братских захоронений»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</si>
  <si>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</si>
  <si>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воинских и братских захоронений»</t>
    </r>
  </si>
  <si>
    <r>
      <rPr>
        <b/>
        <sz val="12"/>
        <rFont val="Times New Roman"/>
        <family val="1"/>
        <charset val="204"/>
      </rPr>
      <t>Мероприятие 1.05</t>
    </r>
    <r>
      <rPr>
        <sz val="12"/>
        <rFont val="Times New Roman"/>
        <family val="1"/>
        <charset val="204"/>
      </rPr>
      <t xml:space="preserve"> 
«Содержание воинских и братских захоронений»</t>
    </r>
  </si>
  <si>
    <r>
      <t xml:space="preserve">Показатель 5
</t>
    </r>
    <r>
      <rPr>
        <sz val="12"/>
        <rFont val="Times New Roman"/>
        <family val="1"/>
        <charset val="204"/>
      </rPr>
      <t>«Количество обслуживаемых фонтанов на территории Центрального района»</t>
    </r>
  </si>
  <si>
    <r>
      <t xml:space="preserve">Мероприятие 1.04  
</t>
    </r>
    <r>
      <rPr>
        <sz val="12"/>
        <rFont val="Times New Roman"/>
        <family val="1"/>
        <charset val="204"/>
      </rPr>
      <t>«Содержание фонтанов»</t>
    </r>
    <r>
      <rPr>
        <b/>
        <sz val="12"/>
        <rFont val="Times New Roman"/>
        <family val="1"/>
        <charset val="204"/>
      </rPr>
      <t xml:space="preserve"> 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</si>
  <si>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разработанной проектно-сметной документации»</t>
    </r>
  </si>
  <si>
    <r>
      <t xml:space="preserve">Показатель 4
</t>
    </r>
    <r>
      <rPr>
        <sz val="12"/>
        <rFont val="Times New Roman"/>
        <family val="1"/>
        <charset val="204"/>
      </rPr>
      <t>«Количество обслуживаемых фонтанов на территории Московского района»</t>
    </r>
  </si>
  <si>
    <r>
      <t xml:space="preserve">Мероприятие 1.04 
</t>
    </r>
    <r>
      <rPr>
        <sz val="12"/>
        <rFont val="Times New Roman"/>
        <family val="1"/>
        <charset val="204"/>
      </rPr>
      <t>«Содержание фонтанов»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</si>
  <si>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обслуживаемых фонтанов на территории Пролетарского района»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</si>
  <si>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обслуживаемых фонтанов на территории Заволжского района»</t>
    </r>
  </si>
  <si>
    <r>
      <t xml:space="preserve">Мероприятие 1.04 
</t>
    </r>
    <r>
      <rPr>
        <sz val="12"/>
        <rFont val="Times New Roman"/>
        <family val="1"/>
        <charset val="204"/>
      </rPr>
      <t xml:space="preserve">«Содержание фонтанов» 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</si>
  <si>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фонтанов»</t>
    </r>
  </si>
  <si>
    <r>
      <rPr>
        <b/>
        <sz val="12"/>
        <rFont val="Times New Roman"/>
        <family val="1"/>
        <charset val="204"/>
      </rPr>
      <t>Мероприятие 1.04</t>
    </r>
    <r>
      <rPr>
        <sz val="12"/>
        <rFont val="Times New Roman"/>
        <family val="1"/>
        <charset val="204"/>
      </rPr>
      <t xml:space="preserve"> 
«Содержание фонтанов»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</si>
  <si>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</si>
  <si>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отремонтированных объектов»</t>
    </r>
  </si>
  <si>
    <t>М</t>
  </si>
  <si>
    <r>
      <t xml:space="preserve">Мероприятие 1.04
</t>
    </r>
    <r>
      <rPr>
        <sz val="12"/>
        <rFont val="Times New Roman"/>
        <family val="1"/>
        <charset val="204"/>
      </rPr>
      <t>«Благоустройство, ремонтно-восстановительные работы на отдельных элементах объектов, относящихся к Обелиску Победы и прилегающей территории»</t>
    </r>
  </si>
  <si>
    <r>
      <t xml:space="preserve">Административное мероприятие 1.03                                
</t>
    </r>
    <r>
      <rPr>
        <sz val="12"/>
        <rFont val="Times New Roman"/>
        <family val="1"/>
        <charset val="204"/>
      </rPr>
      <t>«Организация отбора благоустроенных территорий для участия в областном конкурсе»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</si>
  <si>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«Площадь благоустроенных общественных территорий»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</si>
  <si>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благоустроенных общественных территорий» </t>
    </r>
  </si>
  <si>
    <r>
      <t xml:space="preserve">Мероприятие 1.02                              
</t>
    </r>
    <r>
      <rPr>
        <sz val="12"/>
        <rFont val="Times New Roman"/>
        <family val="1"/>
        <charset val="204"/>
      </rPr>
      <t>«Благоустройство территорий общего пользования»</t>
    </r>
  </si>
  <si>
    <r>
      <t xml:space="preserve">Административное мероприятие 1.01
</t>
    </r>
    <r>
      <rPr>
        <sz val="12"/>
        <rFont val="Times New Roman"/>
        <family val="1"/>
        <charset val="204"/>
      </rPr>
      <t>«Подготовка и утверждение дизайн-проектов благоустройства наиболее посещаемых муниципальных территорий общего пользования»</t>
    </r>
  </si>
  <si>
    <r>
      <t xml:space="preserve">Показатель 7
</t>
    </r>
    <r>
      <rPr>
        <sz val="12"/>
        <rFont val="Times New Roman"/>
        <family val="1"/>
        <charset val="204"/>
      </rPr>
      <t>«Общее количество демонтированных нестационарных торговых объектов и рекламных конструкций на территории города»</t>
    </r>
  </si>
  <si>
    <r>
      <t xml:space="preserve">Показатель 6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захоронений»</t>
    </r>
  </si>
  <si>
    <r>
      <t xml:space="preserve">Показатель 5 
</t>
    </r>
    <r>
      <rPr>
        <sz val="12"/>
        <rFont val="Times New Roman"/>
        <family val="1"/>
        <charset val="204"/>
      </rPr>
      <t>«Количество обслуживаемых фонтанов»</t>
    </r>
  </si>
  <si>
    <r>
      <t xml:space="preserve">Показатель 4
</t>
    </r>
    <r>
      <rPr>
        <sz val="12"/>
        <rFont val="Times New Roman"/>
        <family val="1"/>
        <charset val="204"/>
      </rPr>
      <t>«Общее количество деревьев, охваченных работами по омолаживающей обрезке и валке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</si>
  <si>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«Обеспечение нормативной освещенности улиц»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</si>
  <si>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благоустроенных территорий общего пользования» </t>
    </r>
  </si>
  <si>
    <r>
      <t xml:space="preserve">Показатель 1
</t>
    </r>
    <r>
      <rPr>
        <sz val="12"/>
        <rFont val="Times New Roman"/>
        <family val="1"/>
        <charset val="204"/>
      </rPr>
      <t>«Площадь благоустроенных общественных территорий»</t>
    </r>
  </si>
  <si>
    <t xml:space="preserve">Задача 1
«Благоустройство территорий общего пользования» </t>
  </si>
  <si>
    <r>
      <t xml:space="preserve">Показатель 5                                        
</t>
    </r>
    <r>
      <rPr>
        <sz val="12"/>
        <rFont val="Times New Roman"/>
        <family val="1"/>
        <charset val="204"/>
      </rPr>
      <t>«Количество приобретенной специализированной коммунальной техники»</t>
    </r>
  </si>
  <si>
    <r>
      <t xml:space="preserve">Показатель 5
</t>
    </r>
    <r>
      <rPr>
        <sz val="12"/>
        <rFont val="Times New Roman"/>
        <family val="1"/>
        <charset val="204"/>
      </rPr>
      <t>«Общее количество деревьев, охваченных работами по омолаживающей обрезке и валке на территории города»</t>
    </r>
  </si>
  <si>
    <r>
      <t xml:space="preserve">Показатель 4
</t>
    </r>
    <r>
      <rPr>
        <sz val="12"/>
        <rFont val="Times New Roman"/>
        <family val="1"/>
        <charset val="204"/>
      </rPr>
      <t>«Общая площадь содержания парков и скверов»</t>
    </r>
  </si>
  <si>
    <r>
      <t xml:space="preserve">Показатель 3
</t>
    </r>
    <r>
      <rPr>
        <sz val="12"/>
        <rFont val="Times New Roman"/>
        <family val="1"/>
        <charset val="204"/>
      </rPr>
      <t xml:space="preserve">«Площадь благоустроенных территорий общего пользования, приходящаяся на 1 жителя»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</si>
  <si>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«Доля благоустроенных дворовых территорий от общего количества дворовых территорий» 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</si>
  <si>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«Доля площади благоустроенных  общественных территорий  от общей площади общественных территорий» </t>
    </r>
  </si>
  <si>
    <r>
      <t xml:space="preserve">Цель  
</t>
    </r>
    <r>
      <rPr>
        <sz val="12"/>
        <rFont val="Times New Roman"/>
        <family val="1"/>
        <charset val="204"/>
      </rPr>
      <t>«Повышение уровня благоустройства территории города»</t>
    </r>
  </si>
  <si>
    <r>
      <rPr>
        <sz val="12"/>
        <rFont val="Times New Roman"/>
        <family val="1"/>
        <charset val="204"/>
      </rPr>
      <t>Всего по программе</t>
    </r>
    <r>
      <rPr>
        <b/>
        <sz val="12"/>
        <rFont val="Times New Roman"/>
        <family val="1"/>
        <charset val="204"/>
      </rPr>
      <t xml:space="preserve"> "Благоустройство магистральных дорог города Твери, обеспечение наружного освещения и санитарной очистки города" на 2014-2019 года (без учета обеспечивающей программы)</t>
    </r>
  </si>
  <si>
    <t>департамент благоустройства</t>
  </si>
  <si>
    <t>ТГМКУ "Радуница"</t>
  </si>
  <si>
    <t>департамент архитектуры и строительства</t>
  </si>
  <si>
    <t xml:space="preserve">администрация Центрального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</si>
  <si>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</si>
  <si>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</si>
  <si>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Заволжского района </t>
  </si>
  <si>
    <t>Муниципальная программа, всего</t>
  </si>
  <si>
    <t>год дости-жения</t>
  </si>
  <si>
    <t>значение</t>
  </si>
  <si>
    <t>классификация целевой статьи расходов бюджета</t>
  </si>
  <si>
    <t>под-раз-дел</t>
  </si>
  <si>
    <t>раз-дел</t>
  </si>
  <si>
    <t>код исполни-теля про-граммы</t>
  </si>
  <si>
    <t>Целевое (суммарное) значение показателя</t>
  </si>
  <si>
    <t>Код бюджетной классификации</t>
  </si>
  <si>
    <t>«Формирование современной городской среды»</t>
  </si>
  <si>
    <t>к муниципальной программе города Твери</t>
  </si>
  <si>
    <t>Всего, 
тыс. руб.</t>
  </si>
  <si>
    <t>в том числе, тыс. руб.</t>
  </si>
  <si>
    <t>Адрес дворовой территории</t>
  </si>
  <si>
    <t>Наименование показателя</t>
  </si>
  <si>
    <t>Площадь нанесен-ной разметки автопарко-вочных мест, кв.м.</t>
  </si>
  <si>
    <t>Площадь отремонти-рованной дороги, проездов, кв.м</t>
  </si>
  <si>
    <t>Центральный район</t>
  </si>
  <si>
    <t>Московский район</t>
  </si>
  <si>
    <t>Пролетарский район</t>
  </si>
  <si>
    <t>Заволжский район</t>
  </si>
  <si>
    <t>Всего по программе</t>
  </si>
  <si>
    <t>Реализация программы по поддержке местных инициатив (департамент дорожного хозяйства, благоустройства и транспорта)</t>
  </si>
  <si>
    <t>на 2018 - 2024 годы</t>
  </si>
  <si>
    <t>Адресный перечень дворовых территорий,
для включения в программу на 2019 год в рамках 
реализации программы по поддержке местных инициатив</t>
  </si>
  <si>
    <t>Благоустройство придомовой территории по адресу: г. Тверь, Артиллерийский пер., д.7</t>
  </si>
  <si>
    <t>Устройство резинового покрытия детской площадки по адресу: г.Тверь, ул.Луначарского, д.9, к.1</t>
  </si>
  <si>
    <t>Обустройство парковки у дома №23 по ул.З.Коноплянниковой в г.Твери</t>
  </si>
  <si>
    <t>Благоустройство контейнерной площадки ТБО по адресу:  г. Тверь, ул. Луначарского, д. 9, к. 1</t>
  </si>
  <si>
    <t>Устройство площадки для сбора твердых бытовых отходов, с отсеком для крупногабаритного мусора на придомовой территории дома по адресу: г.Тверь, Молодежный бульвар, д.5</t>
  </si>
  <si>
    <t>Устройство ограждения дворовой территории по адресу: г.Тверь, ул. Паши Савельевой, д.48 к.4 и к.5</t>
  </si>
  <si>
    <t>Благоустройство дворовой территории по адресу: г.Тверь, ул.Скворцова-Степанова, д.34,36</t>
  </si>
  <si>
    <t>Устройство площадки для воркаута у дома 62 корпус 1 по улице Можайского в городе Твери</t>
  </si>
  <si>
    <t>Система видеонаблюдения в многоквартирном доме по адресу: г. Тверь, ул. Можайского, д.69</t>
  </si>
  <si>
    <t>Благоустройство придомовой территории многоквартирного дома - обустройство детской площадки по адресу: Октябрьский пр-кт, д.99 в Московском районе города Твери (1 этап)</t>
  </si>
  <si>
    <t>Благоустройство придомовой территории многоквартирного дома - обустройство детской площадки по адресу: Октябрьский пр-кт, д.99 в Московском районе города Твери (2 этап)</t>
  </si>
  <si>
    <t>Благоустройство придомовой территории многоквартирного дома по адресу Октябрьский проспект д. 97 в Московском районе города Твери</t>
  </si>
  <si>
    <t>Благоустройство придомовой территории многоквартирных жилых домов №№.16,20,22 по бульвару Гусева в городе Твери</t>
  </si>
  <si>
    <t>Устройство зоны отдыха у дома 62 корпус 1 по улице Можайского в городе Твери</t>
  </si>
  <si>
    <t>Благоустройство придомовой территории многоквартирного дома - обустройство детской игровой площадки по адресу: г.Тверь, ул.Склизкова, д. 116, корп. 1 в Московском районе города Твери</t>
  </si>
  <si>
    <t>Ремонт дороги по адресу: г. Тверь, 3-я улица Пухальского</t>
  </si>
  <si>
    <t>Благоустройство придомовой территории по адресу: г. Тверь, проспект 50 лет Октября, д. 28</t>
  </si>
  <si>
    <t>Проект устройства видеонаблюдения территории дома № 2к1 по ул. Б. Полевого в г. Твери</t>
  </si>
  <si>
    <t>Ограждение жилого дома, расположенного по адресу: г. Тверь, Октябрьский проспект, д. 34</t>
  </si>
  <si>
    <t>Установка детской площадки по адресу: г. Тверь, пересечение ул. Циолковского и ул. Новостроек</t>
  </si>
  <si>
    <t>Благоустройство детских игровых площадок  по адресу: г.Тверь, ул. Смоленский пер., д.7</t>
  </si>
  <si>
    <t>Установка системы видеонаблюдения по адресу: г.Тверь, Смоленский пер., д.7</t>
  </si>
  <si>
    <t>Благоустройство территории жилого комплекса «Затьмацкий посад»</t>
  </si>
  <si>
    <t>Благоустройство дворовой территории по адресу: г.Тверь, ул.Коробкова, д.2</t>
  </si>
  <si>
    <t>Обустройство гостевой площадки для временного размещения легкового автотранспорта на придомовой территории дома №14 по ул. Коробкова г.Твери</t>
  </si>
  <si>
    <t>Установка автоматики и линии наружного освещения на придомовой территории дома №7 корп.3 пр-т.Победы г. Твери</t>
  </si>
  <si>
    <t>Площадь благоуст-раиваемой дворовой территории (ремонт а/б покрытия),
кв. м</t>
  </si>
  <si>
    <t>Устройство резинового покрытия детской площадки, кв.м.</t>
  </si>
  <si>
    <t>Благоустройство (устройство) контейнерной площадки, штук</t>
  </si>
  <si>
    <t>Площадь благоуст-раиваемой дворовой территории (устройство газона),
кв. м</t>
  </si>
  <si>
    <t>Количество посаженных деревьев, шт.</t>
  </si>
  <si>
    <t>Средства бюджета Тверской области</t>
  </si>
  <si>
    <t>Реализация мероприятий по обращениям, поступающим к депутатам Законодатель-ного Собрания Тверской области</t>
  </si>
  <si>
    <t>Безвозмезд-ные поступления от населения города и юридических лиц</t>
  </si>
  <si>
    <t>Средства бюджета города Твери</t>
  </si>
  <si>
    <t>Протяжен-ность установ-ленного ограж-дения, м</t>
  </si>
  <si>
    <t>Площадь парко-вочных мест, кв.м</t>
  </si>
  <si>
    <t>Количес-тво установ-ленных камер видеонаб-людения, штук</t>
  </si>
  <si>
    <t>Количес-тво установ-ленных светиль-ников (столбов), шт.</t>
  </si>
  <si>
    <t>Количество благоустро-енных детских, спортив-ных площадок, штук</t>
  </si>
  <si>
    <t>».</t>
  </si>
  <si>
    <t>Начальник департамента дорожного хозяйства, 
благоустройства и транспорта администрации города Твери                                                                                                                                         С.В. Романов</t>
  </si>
  <si>
    <t>«Приложение 9.1</t>
  </si>
  <si>
    <t>Приложение 4
к постановлению Администрации города Твери
от «30» октября 2019 № 1320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</si>
</sst>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1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  <font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sz val="18"/>
      <name val="Times New Roman"/>
      <family val="1"/>
      <charset val="204"/>
    </font>
    <font>
      <sz val="10"/>
      <name val="Arial"/>
      <family val="2"/>
      <charset val="204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9" fillId="0" borderId="0"/>
  </cellStyleXfs>
  <cellXfs count="117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2" fontId="3" fillId="2" borderId="1" xfId="0" applyNumberFormat="1" applyFont="1" applyFill="1" applyBorder="1" applyAlignment="1">
      <alignment vertical="center" wrapText="1"/>
    </xf>
    <xf numFmtId="164" fontId="5" fillId="2" borderId="1" xfId="0" applyNumberFormat="1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4" fontId="5" fillId="2" borderId="1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3" fontId="15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164" fontId="10" fillId="2" borderId="1" xfId="0" applyNumberFormat="1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0" fontId="5" fillId="2" borderId="0" xfId="0" applyFont="1" applyFill="1" applyAlignment="1">
      <alignment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164" fontId="5" fillId="2" borderId="6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13" fillId="2" borderId="4" xfId="0" applyNumberFormat="1" applyFont="1" applyFill="1" applyBorder="1" applyAlignment="1">
      <alignment horizontal="center" vertical="center" wrapText="1"/>
    </xf>
    <xf numFmtId="3" fontId="5" fillId="2" borderId="6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164" fontId="5" fillId="3" borderId="6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49" fontId="2" fillId="2" borderId="0" xfId="0" applyNumberFormat="1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right" vertical="center" wrapText="1"/>
    </xf>
    <xf numFmtId="164" fontId="8" fillId="2" borderId="10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left"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2" fillId="3" borderId="8" xfId="0" applyNumberFormat="1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164" fontId="5" fillId="3" borderId="8" xfId="0" applyNumberFormat="1" applyFont="1" applyFill="1" applyBorder="1" applyAlignment="1">
      <alignment vertical="center" wrapText="1"/>
    </xf>
    <xf numFmtId="3" fontId="5" fillId="3" borderId="8" xfId="0" applyNumberFormat="1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vertical="center" wrapText="1"/>
    </xf>
    <xf numFmtId="0" fontId="5" fillId="2" borderId="5" xfId="1" applyNumberFormat="1" applyFont="1" applyFill="1" applyBorder="1" applyAlignment="1" applyProtection="1">
      <alignment wrapText="1"/>
      <protection hidden="1"/>
    </xf>
    <xf numFmtId="0" fontId="16" fillId="2" borderId="0" xfId="0" applyFont="1" applyFill="1" applyAlignment="1">
      <alignment horizontal="right" vertical="top" wrapText="1"/>
    </xf>
    <xf numFmtId="0" fontId="16" fillId="2" borderId="0" xfId="0" applyFont="1" applyFill="1" applyAlignment="1">
      <alignment horizontal="righ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0" fillId="2" borderId="5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right" wrapText="1"/>
    </xf>
    <xf numFmtId="0" fontId="17" fillId="2" borderId="0" xfId="0" applyFont="1" applyFill="1" applyAlignment="1">
      <alignment horizontal="center" vertical="center" wrapText="1"/>
    </xf>
    <xf numFmtId="2" fontId="7" fillId="2" borderId="1" xfId="0" applyNumberFormat="1" applyFont="1" applyFill="1" applyBorder="1" applyAlignment="1">
      <alignment vertical="center" wrapText="1"/>
    </xf>
    <xf numFmtId="0" fontId="18" fillId="2" borderId="0" xfId="0" applyFont="1" applyFill="1" applyAlignment="1">
      <alignment horizontal="left" vertical="center" wrapText="1"/>
    </xf>
    <xf numFmtId="164" fontId="8" fillId="2" borderId="10" xfId="0" applyNumberFormat="1" applyFont="1" applyFill="1" applyBorder="1" applyAlignment="1">
      <alignment horizontal="center" vertical="center" wrapText="1"/>
    </xf>
    <xf numFmtId="164" fontId="5" fillId="2" borderId="10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0" fontId="20" fillId="2" borderId="5" xfId="0" applyFont="1" applyFill="1" applyBorder="1" applyAlignment="1">
      <alignment vertical="center" wrapText="1"/>
    </xf>
    <xf numFmtId="0" fontId="16" fillId="2" borderId="0" xfId="0" applyFont="1" applyFill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39"/>
  <sheetViews>
    <sheetView tabSelected="1" view="pageBreakPreview" topLeftCell="R1" zoomScale="90" zoomScaleNormal="90" zoomScaleSheetLayoutView="90" zoomScalePageLayoutView="62" workbookViewId="0">
      <selection sqref="A1:AP1"/>
    </sheetView>
  </sheetViews>
  <sheetFormatPr defaultColWidth="8.5703125" defaultRowHeight="15.75" x14ac:dyDescent="0.25"/>
  <cols>
    <col min="1" max="9" width="2.7109375" style="12" hidden="1" customWidth="1"/>
    <col min="10" max="10" width="3.5703125" style="12" hidden="1" customWidth="1"/>
    <col min="11" max="11" width="3.140625" style="12" hidden="1" customWidth="1"/>
    <col min="12" max="13" width="3.28515625" style="12" hidden="1" customWidth="1"/>
    <col min="14" max="17" width="3.140625" style="12" hidden="1" customWidth="1"/>
    <col min="18" max="18" width="45.42578125" style="38" customWidth="1"/>
    <col min="19" max="19" width="8.85546875" style="10" customWidth="1"/>
    <col min="20" max="20" width="11.42578125" style="10" hidden="1" customWidth="1"/>
    <col min="21" max="21" width="12.140625" style="12" hidden="1" customWidth="1"/>
    <col min="22" max="22" width="11.140625" style="10" hidden="1" customWidth="1"/>
    <col min="23" max="23" width="11.42578125" style="10" hidden="1" customWidth="1"/>
    <col min="24" max="24" width="11.85546875" style="10" hidden="1" customWidth="1"/>
    <col min="25" max="25" width="14" style="12" hidden="1" customWidth="1"/>
    <col min="26" max="26" width="8.140625" style="10" hidden="1" customWidth="1"/>
    <col min="27" max="27" width="8.7109375" style="53" customWidth="1"/>
    <col min="28" max="28" width="11.28515625" style="10" customWidth="1"/>
    <col min="29" max="29" width="11.140625" style="10" customWidth="1"/>
    <col min="30" max="31" width="8.5703125" style="10" customWidth="1"/>
    <col min="32" max="32" width="9.7109375" style="10" customWidth="1"/>
    <col min="33" max="33" width="8.7109375" style="10" customWidth="1"/>
    <col min="34" max="34" width="9.7109375" style="10" customWidth="1"/>
    <col min="35" max="35" width="8.5703125" style="10" customWidth="1"/>
    <col min="36" max="36" width="8.5703125" style="10"/>
    <col min="37" max="37" width="8.85546875" style="10" customWidth="1"/>
    <col min="38" max="38" width="10" style="10" customWidth="1"/>
    <col min="39" max="39" width="7.7109375" style="10" customWidth="1"/>
    <col min="40" max="40" width="8.85546875" style="10" customWidth="1"/>
    <col min="41" max="16384" width="8.5703125" style="10"/>
  </cols>
  <sheetData>
    <row r="1" spans="1:42" ht="58.15" customHeight="1" x14ac:dyDescent="0.25">
      <c r="A1" s="85" t="s">
        <v>214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</row>
    <row r="3" spans="1:42" s="55" customFormat="1" ht="21" customHeight="1" x14ac:dyDescent="0.25">
      <c r="A3" s="85" t="s">
        <v>213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</row>
    <row r="4" spans="1:42" s="55" customFormat="1" ht="21" customHeight="1" x14ac:dyDescent="0.25">
      <c r="A4" s="85" t="s">
        <v>156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</row>
    <row r="5" spans="1:42" s="55" customFormat="1" ht="21" customHeight="1" x14ac:dyDescent="0.25">
      <c r="A5" s="85" t="s">
        <v>155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</row>
    <row r="6" spans="1:42" s="55" customFormat="1" ht="21" customHeight="1" x14ac:dyDescent="0.25">
      <c r="A6" s="85" t="s">
        <v>169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</row>
    <row r="7" spans="1:42" ht="6.6" customHeight="1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56"/>
      <c r="S7" s="52"/>
      <c r="T7" s="52"/>
      <c r="U7" s="25"/>
      <c r="V7" s="52"/>
      <c r="W7" s="94"/>
      <c r="X7" s="94"/>
      <c r="Y7" s="94"/>
      <c r="Z7" s="94"/>
    </row>
    <row r="8" spans="1:42" ht="59.45" customHeight="1" x14ac:dyDescent="0.25">
      <c r="A8" s="95" t="s">
        <v>170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</row>
    <row r="9" spans="1:42" ht="18" customHeight="1" thickBot="1" x14ac:dyDescent="0.3">
      <c r="A9" s="107"/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</row>
    <row r="10" spans="1:42" s="54" customFormat="1" x14ac:dyDescent="0.25">
      <c r="A10" s="108" t="s">
        <v>154</v>
      </c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10" t="s">
        <v>159</v>
      </c>
      <c r="S10" s="112" t="s">
        <v>157</v>
      </c>
      <c r="T10" s="112"/>
      <c r="U10" s="112"/>
      <c r="V10" s="112"/>
      <c r="W10" s="112"/>
      <c r="X10" s="112"/>
      <c r="Y10" s="114" t="s">
        <v>153</v>
      </c>
      <c r="Z10" s="114"/>
      <c r="AA10" s="98" t="s">
        <v>158</v>
      </c>
      <c r="AB10" s="98"/>
      <c r="AC10" s="98"/>
      <c r="AD10" s="98"/>
      <c r="AE10" s="57"/>
      <c r="AF10" s="99" t="s">
        <v>160</v>
      </c>
      <c r="AG10" s="99"/>
      <c r="AH10" s="99"/>
      <c r="AI10" s="99"/>
      <c r="AJ10" s="99"/>
      <c r="AK10" s="99"/>
      <c r="AL10" s="99"/>
      <c r="AM10" s="99"/>
      <c r="AN10" s="99"/>
      <c r="AO10" s="69"/>
      <c r="AP10" s="70"/>
    </row>
    <row r="11" spans="1:42" s="54" customFormat="1" ht="117.6" customHeight="1" x14ac:dyDescent="0.25">
      <c r="A11" s="108" t="s">
        <v>152</v>
      </c>
      <c r="B11" s="109"/>
      <c r="C11" s="115"/>
      <c r="D11" s="108" t="s">
        <v>151</v>
      </c>
      <c r="E11" s="115"/>
      <c r="F11" s="108" t="s">
        <v>150</v>
      </c>
      <c r="G11" s="115"/>
      <c r="H11" s="108" t="s">
        <v>149</v>
      </c>
      <c r="I11" s="109"/>
      <c r="J11" s="109"/>
      <c r="K11" s="109"/>
      <c r="L11" s="109"/>
      <c r="M11" s="109"/>
      <c r="N11" s="109"/>
      <c r="O11" s="109"/>
      <c r="P11" s="109"/>
      <c r="Q11" s="109"/>
      <c r="R11" s="111"/>
      <c r="S11" s="113"/>
      <c r="T11" s="113"/>
      <c r="U11" s="113"/>
      <c r="V11" s="113"/>
      <c r="W11" s="113"/>
      <c r="X11" s="113"/>
      <c r="Y11" s="1" t="s">
        <v>148</v>
      </c>
      <c r="Z11" s="1" t="s">
        <v>147</v>
      </c>
      <c r="AA11" s="26" t="s">
        <v>202</v>
      </c>
      <c r="AB11" s="27" t="s">
        <v>203</v>
      </c>
      <c r="AC11" s="28" t="s">
        <v>204</v>
      </c>
      <c r="AD11" s="64" t="s">
        <v>205</v>
      </c>
      <c r="AE11" s="64" t="s">
        <v>209</v>
      </c>
      <c r="AF11" s="64" t="s">
        <v>197</v>
      </c>
      <c r="AG11" s="64" t="s">
        <v>208</v>
      </c>
      <c r="AH11" s="64" t="s">
        <v>200</v>
      </c>
      <c r="AI11" s="64" t="s">
        <v>206</v>
      </c>
      <c r="AJ11" s="64" t="s">
        <v>161</v>
      </c>
      <c r="AK11" s="64" t="s">
        <v>162</v>
      </c>
      <c r="AL11" s="64" t="s">
        <v>210</v>
      </c>
      <c r="AM11" s="64" t="s">
        <v>207</v>
      </c>
      <c r="AN11" s="64" t="s">
        <v>199</v>
      </c>
      <c r="AO11" s="64" t="s">
        <v>198</v>
      </c>
      <c r="AP11" s="39" t="s">
        <v>201</v>
      </c>
    </row>
    <row r="12" spans="1:42" s="12" customFormat="1" ht="29.25" hidden="1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5"/>
      <c r="R12" s="71" t="s">
        <v>146</v>
      </c>
      <c r="S12" s="7" t="e">
        <f>S28+S119+#REF!+#REF!</f>
        <v>#REF!</v>
      </c>
      <c r="T12" s="7" t="e">
        <f>T28+T119+#REF!+#REF!</f>
        <v>#REF!</v>
      </c>
      <c r="U12" s="7" t="e">
        <f>U28+U119+#REF!+#REF!</f>
        <v>#REF!</v>
      </c>
      <c r="V12" s="7" t="e">
        <f>V28+V119+#REF!+#REF!</f>
        <v>#REF!</v>
      </c>
      <c r="W12" s="7" t="e">
        <f>W28+W119+#REF!+#REF!</f>
        <v>#REF!</v>
      </c>
      <c r="X12" s="7" t="e">
        <f>X28+X119+#REF!+#REF!</f>
        <v>#REF!</v>
      </c>
      <c r="Y12" s="7" t="e">
        <f t="shared" ref="Y12:Y20" si="0">S12+T12+U12+V12+W12+X12</f>
        <v>#REF!</v>
      </c>
      <c r="Z12" s="6">
        <v>2023</v>
      </c>
      <c r="AA12" s="7" t="e">
        <f>S12-80246</f>
        <v>#REF!</v>
      </c>
      <c r="AB12" s="7"/>
      <c r="AC12" s="7"/>
      <c r="AD12" s="7"/>
      <c r="AE12" s="7"/>
      <c r="AF12" s="7"/>
      <c r="AG12" s="7"/>
      <c r="AH12" s="22"/>
      <c r="AI12" s="15"/>
      <c r="AJ12" s="15"/>
      <c r="AK12" s="15"/>
      <c r="AL12" s="15"/>
      <c r="AM12" s="15"/>
      <c r="AN12" s="15"/>
      <c r="AO12" s="16"/>
      <c r="AP12" s="42"/>
    </row>
    <row r="13" spans="1:42" s="35" customFormat="1" hidden="1" x14ac:dyDescent="0.25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46"/>
      <c r="R13" s="72" t="s">
        <v>145</v>
      </c>
      <c r="S13" s="30" t="e">
        <f>#REF!*105.1%</f>
        <v>#REF!</v>
      </c>
      <c r="T13" s="30" t="e">
        <f t="shared" ref="T13:U20" si="1">S13*104.9%</f>
        <v>#REF!</v>
      </c>
      <c r="U13" s="30" t="e">
        <f t="shared" si="1"/>
        <v>#REF!</v>
      </c>
      <c r="V13" s="30" t="e">
        <f t="shared" ref="V13:V20" si="2">U13*105.1%</f>
        <v>#REF!</v>
      </c>
      <c r="W13" s="30" t="e">
        <f t="shared" ref="W13:X20" si="3">V13*104.9%</f>
        <v>#REF!</v>
      </c>
      <c r="X13" s="30" t="e">
        <f t="shared" si="3"/>
        <v>#REF!</v>
      </c>
      <c r="Y13" s="30" t="e">
        <f t="shared" si="0"/>
        <v>#REF!</v>
      </c>
      <c r="Z13" s="31">
        <v>2019</v>
      </c>
      <c r="AA13" s="32"/>
      <c r="AB13" s="33"/>
      <c r="AC13" s="33"/>
      <c r="AD13" s="33"/>
      <c r="AE13" s="33"/>
      <c r="AF13" s="33"/>
      <c r="AG13" s="33"/>
      <c r="AH13" s="34"/>
      <c r="AI13" s="34"/>
      <c r="AJ13" s="34"/>
      <c r="AK13" s="34"/>
      <c r="AL13" s="34"/>
      <c r="AM13" s="34"/>
      <c r="AN13" s="34"/>
      <c r="AO13" s="33"/>
      <c r="AP13" s="40"/>
    </row>
    <row r="14" spans="1:42" s="35" customFormat="1" hidden="1" x14ac:dyDescent="0.25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46"/>
      <c r="R14" s="72" t="s">
        <v>144</v>
      </c>
      <c r="S14" s="30" t="e">
        <f>#REF!*105.1%</f>
        <v>#REF!</v>
      </c>
      <c r="T14" s="30" t="e">
        <f t="shared" si="1"/>
        <v>#REF!</v>
      </c>
      <c r="U14" s="30" t="e">
        <f t="shared" si="1"/>
        <v>#REF!</v>
      </c>
      <c r="V14" s="30" t="e">
        <f t="shared" si="2"/>
        <v>#REF!</v>
      </c>
      <c r="W14" s="30" t="e">
        <f t="shared" si="3"/>
        <v>#REF!</v>
      </c>
      <c r="X14" s="30" t="e">
        <f t="shared" si="3"/>
        <v>#REF!</v>
      </c>
      <c r="Y14" s="30" t="e">
        <f t="shared" si="0"/>
        <v>#REF!</v>
      </c>
      <c r="Z14" s="31">
        <v>2019</v>
      </c>
      <c r="AA14" s="32"/>
      <c r="AB14" s="33"/>
      <c r="AC14" s="33"/>
      <c r="AD14" s="33"/>
      <c r="AE14" s="33"/>
      <c r="AF14" s="33"/>
      <c r="AG14" s="33"/>
      <c r="AH14" s="34"/>
      <c r="AI14" s="34"/>
      <c r="AJ14" s="34"/>
      <c r="AK14" s="34"/>
      <c r="AL14" s="34"/>
      <c r="AM14" s="34"/>
      <c r="AN14" s="34"/>
      <c r="AO14" s="33"/>
      <c r="AP14" s="40"/>
    </row>
    <row r="15" spans="1:42" s="35" customFormat="1" hidden="1" x14ac:dyDescent="0.25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46"/>
      <c r="R15" s="72" t="s">
        <v>143</v>
      </c>
      <c r="S15" s="30" t="e">
        <f>#REF!*105.1%</f>
        <v>#REF!</v>
      </c>
      <c r="T15" s="30" t="e">
        <f t="shared" si="1"/>
        <v>#REF!</v>
      </c>
      <c r="U15" s="30" t="e">
        <f t="shared" si="1"/>
        <v>#REF!</v>
      </c>
      <c r="V15" s="30" t="e">
        <f t="shared" si="2"/>
        <v>#REF!</v>
      </c>
      <c r="W15" s="30" t="e">
        <f t="shared" si="3"/>
        <v>#REF!</v>
      </c>
      <c r="X15" s="30" t="e">
        <f t="shared" si="3"/>
        <v>#REF!</v>
      </c>
      <c r="Y15" s="30" t="e">
        <f t="shared" si="0"/>
        <v>#REF!</v>
      </c>
      <c r="Z15" s="31">
        <v>2019</v>
      </c>
      <c r="AA15" s="32"/>
      <c r="AB15" s="33"/>
      <c r="AC15" s="33"/>
      <c r="AD15" s="33"/>
      <c r="AE15" s="33"/>
      <c r="AF15" s="33"/>
      <c r="AG15" s="33"/>
      <c r="AH15" s="34"/>
      <c r="AI15" s="34"/>
      <c r="AJ15" s="34"/>
      <c r="AK15" s="34"/>
      <c r="AL15" s="34"/>
      <c r="AM15" s="34"/>
      <c r="AN15" s="34"/>
      <c r="AO15" s="33"/>
      <c r="AP15" s="40"/>
    </row>
    <row r="16" spans="1:42" s="35" customFormat="1" hidden="1" x14ac:dyDescent="0.25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46"/>
      <c r="R16" s="72" t="s">
        <v>142</v>
      </c>
      <c r="S16" s="30" t="e">
        <f>#REF!*105.1%</f>
        <v>#REF!</v>
      </c>
      <c r="T16" s="30" t="e">
        <f t="shared" si="1"/>
        <v>#REF!</v>
      </c>
      <c r="U16" s="30" t="e">
        <f t="shared" si="1"/>
        <v>#REF!</v>
      </c>
      <c r="V16" s="30" t="e">
        <f t="shared" si="2"/>
        <v>#REF!</v>
      </c>
      <c r="W16" s="30" t="e">
        <f t="shared" si="3"/>
        <v>#REF!</v>
      </c>
      <c r="X16" s="30" t="e">
        <f t="shared" si="3"/>
        <v>#REF!</v>
      </c>
      <c r="Y16" s="30" t="e">
        <f t="shared" si="0"/>
        <v>#REF!</v>
      </c>
      <c r="Z16" s="31">
        <v>2019</v>
      </c>
      <c r="AA16" s="32"/>
      <c r="AB16" s="33"/>
      <c r="AC16" s="33"/>
      <c r="AD16" s="33"/>
      <c r="AE16" s="33"/>
      <c r="AF16" s="33"/>
      <c r="AG16" s="33"/>
      <c r="AH16" s="34"/>
      <c r="AI16" s="34"/>
      <c r="AJ16" s="34"/>
      <c r="AK16" s="34"/>
      <c r="AL16" s="34"/>
      <c r="AM16" s="34"/>
      <c r="AN16" s="34"/>
      <c r="AO16" s="33"/>
      <c r="AP16" s="40"/>
    </row>
    <row r="17" spans="1:42" s="35" customFormat="1" ht="31.5" hidden="1" x14ac:dyDescent="0.25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46"/>
      <c r="R17" s="72" t="s">
        <v>141</v>
      </c>
      <c r="S17" s="30" t="e">
        <f>#REF!*105.1%</f>
        <v>#REF!</v>
      </c>
      <c r="T17" s="30" t="e">
        <f t="shared" si="1"/>
        <v>#REF!</v>
      </c>
      <c r="U17" s="30" t="e">
        <f t="shared" si="1"/>
        <v>#REF!</v>
      </c>
      <c r="V17" s="30" t="e">
        <f t="shared" si="2"/>
        <v>#REF!</v>
      </c>
      <c r="W17" s="30" t="e">
        <f t="shared" si="3"/>
        <v>#REF!</v>
      </c>
      <c r="X17" s="30" t="e">
        <f t="shared" si="3"/>
        <v>#REF!</v>
      </c>
      <c r="Y17" s="30" t="e">
        <f t="shared" si="0"/>
        <v>#REF!</v>
      </c>
      <c r="Z17" s="31">
        <v>2019</v>
      </c>
      <c r="AA17" s="32"/>
      <c r="AB17" s="33"/>
      <c r="AC17" s="33"/>
      <c r="AD17" s="33"/>
      <c r="AE17" s="33"/>
      <c r="AF17" s="33"/>
      <c r="AG17" s="33"/>
      <c r="AH17" s="34"/>
      <c r="AI17" s="34"/>
      <c r="AJ17" s="34"/>
      <c r="AK17" s="34"/>
      <c r="AL17" s="34"/>
      <c r="AM17" s="34"/>
      <c r="AN17" s="34"/>
      <c r="AO17" s="33"/>
      <c r="AP17" s="40"/>
    </row>
    <row r="18" spans="1:42" s="35" customFormat="1" hidden="1" x14ac:dyDescent="0.25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46"/>
      <c r="R18" s="72" t="s">
        <v>140</v>
      </c>
      <c r="S18" s="30" t="e">
        <f>#REF!*105.1%</f>
        <v>#REF!</v>
      </c>
      <c r="T18" s="30" t="e">
        <f t="shared" si="1"/>
        <v>#REF!</v>
      </c>
      <c r="U18" s="30" t="e">
        <f t="shared" si="1"/>
        <v>#REF!</v>
      </c>
      <c r="V18" s="30" t="e">
        <f t="shared" si="2"/>
        <v>#REF!</v>
      </c>
      <c r="W18" s="30" t="e">
        <f t="shared" si="3"/>
        <v>#REF!</v>
      </c>
      <c r="X18" s="30" t="e">
        <f t="shared" si="3"/>
        <v>#REF!</v>
      </c>
      <c r="Y18" s="30" t="e">
        <f t="shared" si="0"/>
        <v>#REF!</v>
      </c>
      <c r="Z18" s="31">
        <v>2019</v>
      </c>
      <c r="AA18" s="32"/>
      <c r="AB18" s="33"/>
      <c r="AC18" s="33"/>
      <c r="AD18" s="33"/>
      <c r="AE18" s="33"/>
      <c r="AF18" s="33"/>
      <c r="AG18" s="33"/>
      <c r="AH18" s="34"/>
      <c r="AI18" s="34"/>
      <c r="AJ18" s="34"/>
      <c r="AK18" s="34"/>
      <c r="AL18" s="34"/>
      <c r="AM18" s="34"/>
      <c r="AN18" s="34"/>
      <c r="AO18" s="33"/>
      <c r="AP18" s="40"/>
    </row>
    <row r="19" spans="1:42" s="35" customFormat="1" hidden="1" x14ac:dyDescent="0.2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46"/>
      <c r="R19" s="72" t="s">
        <v>139</v>
      </c>
      <c r="S19" s="30" t="e">
        <f>#REF!*105.1%</f>
        <v>#REF!</v>
      </c>
      <c r="T19" s="30" t="e">
        <f t="shared" si="1"/>
        <v>#REF!</v>
      </c>
      <c r="U19" s="30" t="e">
        <f t="shared" si="1"/>
        <v>#REF!</v>
      </c>
      <c r="V19" s="30" t="e">
        <f t="shared" si="2"/>
        <v>#REF!</v>
      </c>
      <c r="W19" s="30" t="e">
        <f t="shared" si="3"/>
        <v>#REF!</v>
      </c>
      <c r="X19" s="30" t="e">
        <f t="shared" si="3"/>
        <v>#REF!</v>
      </c>
      <c r="Y19" s="30" t="e">
        <f t="shared" si="0"/>
        <v>#REF!</v>
      </c>
      <c r="Z19" s="31">
        <v>2019</v>
      </c>
      <c r="AA19" s="32"/>
      <c r="AB19" s="33"/>
      <c r="AC19" s="33"/>
      <c r="AD19" s="33"/>
      <c r="AE19" s="33"/>
      <c r="AF19" s="33"/>
      <c r="AG19" s="33"/>
      <c r="AH19" s="34"/>
      <c r="AI19" s="34"/>
      <c r="AJ19" s="34"/>
      <c r="AK19" s="34"/>
      <c r="AL19" s="34"/>
      <c r="AM19" s="34"/>
      <c r="AN19" s="34"/>
      <c r="AO19" s="33"/>
      <c r="AP19" s="40"/>
    </row>
    <row r="20" spans="1:42" ht="94.5" hidden="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5"/>
      <c r="R20" s="71" t="s">
        <v>138</v>
      </c>
      <c r="S20" s="30" t="e">
        <f>#REF!*105.1%</f>
        <v>#REF!</v>
      </c>
      <c r="T20" s="30" t="e">
        <f t="shared" si="1"/>
        <v>#REF!</v>
      </c>
      <c r="U20" s="30" t="e">
        <f t="shared" si="1"/>
        <v>#REF!</v>
      </c>
      <c r="V20" s="30" t="e">
        <f t="shared" si="2"/>
        <v>#REF!</v>
      </c>
      <c r="W20" s="30" t="e">
        <f t="shared" si="3"/>
        <v>#REF!</v>
      </c>
      <c r="X20" s="30" t="e">
        <f t="shared" si="3"/>
        <v>#REF!</v>
      </c>
      <c r="Y20" s="30" t="e">
        <f t="shared" si="0"/>
        <v>#REF!</v>
      </c>
      <c r="Z20" s="31">
        <v>2019</v>
      </c>
      <c r="AA20" s="58"/>
      <c r="AB20" s="19"/>
      <c r="AC20" s="19"/>
      <c r="AD20" s="19"/>
      <c r="AE20" s="19"/>
      <c r="AF20" s="19"/>
      <c r="AG20" s="19"/>
      <c r="AH20" s="18"/>
      <c r="AI20" s="18"/>
      <c r="AJ20" s="18"/>
      <c r="AK20" s="18"/>
      <c r="AL20" s="18"/>
      <c r="AM20" s="18"/>
      <c r="AN20" s="18"/>
      <c r="AO20" s="19"/>
      <c r="AP20" s="41"/>
    </row>
    <row r="21" spans="1:42" s="12" customFormat="1" ht="47.25" hidden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5"/>
      <c r="R21" s="73" t="s">
        <v>137</v>
      </c>
      <c r="S21" s="30"/>
      <c r="T21" s="30"/>
      <c r="U21" s="30"/>
      <c r="V21" s="30"/>
      <c r="W21" s="30"/>
      <c r="X21" s="30"/>
      <c r="Y21" s="30"/>
      <c r="Z21" s="36"/>
      <c r="AA21" s="23"/>
      <c r="AB21" s="23"/>
      <c r="AC21" s="23"/>
      <c r="AD21" s="16"/>
      <c r="AE21" s="16"/>
      <c r="AF21" s="16"/>
      <c r="AG21" s="16"/>
      <c r="AH21" s="15"/>
      <c r="AI21" s="15"/>
      <c r="AJ21" s="15"/>
      <c r="AK21" s="15"/>
      <c r="AL21" s="15"/>
      <c r="AM21" s="15"/>
      <c r="AN21" s="15"/>
      <c r="AO21" s="16"/>
      <c r="AP21" s="42"/>
    </row>
    <row r="22" spans="1:42" ht="63" hidden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5"/>
      <c r="R22" s="74" t="s">
        <v>136</v>
      </c>
      <c r="S22" s="8">
        <v>38.1</v>
      </c>
      <c r="T22" s="8">
        <v>45.3</v>
      </c>
      <c r="U22" s="8">
        <v>52.6</v>
      </c>
      <c r="V22" s="8">
        <v>59.8</v>
      </c>
      <c r="W22" s="8">
        <v>67.099999999999994</v>
      </c>
      <c r="X22" s="8">
        <v>0</v>
      </c>
      <c r="Y22" s="7">
        <v>67.099999999999994</v>
      </c>
      <c r="Z22" s="1">
        <v>2022</v>
      </c>
      <c r="AA22" s="58"/>
      <c r="AB22" s="19"/>
      <c r="AC22" s="19"/>
      <c r="AD22" s="19"/>
      <c r="AE22" s="19"/>
      <c r="AF22" s="19"/>
      <c r="AG22" s="19"/>
      <c r="AH22" s="18"/>
      <c r="AI22" s="18"/>
      <c r="AJ22" s="18"/>
      <c r="AK22" s="18"/>
      <c r="AL22" s="18"/>
      <c r="AM22" s="18"/>
      <c r="AN22" s="18"/>
      <c r="AO22" s="19"/>
      <c r="AP22" s="41"/>
    </row>
    <row r="23" spans="1:42" ht="63" hidden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5"/>
      <c r="R23" s="74" t="s">
        <v>135</v>
      </c>
      <c r="S23" s="8">
        <v>34.5</v>
      </c>
      <c r="T23" s="8">
        <v>37.9</v>
      </c>
      <c r="U23" s="8">
        <v>41.3</v>
      </c>
      <c r="V23" s="8">
        <v>44.7</v>
      </c>
      <c r="W23" s="8">
        <v>48.1</v>
      </c>
      <c r="X23" s="8">
        <v>0</v>
      </c>
      <c r="Y23" s="7">
        <v>48.1</v>
      </c>
      <c r="Z23" s="1">
        <v>2023</v>
      </c>
      <c r="AA23" s="37"/>
      <c r="AB23" s="37"/>
      <c r="AC23" s="37"/>
      <c r="AD23" s="18"/>
      <c r="AE23" s="18"/>
      <c r="AF23" s="19"/>
      <c r="AG23" s="19"/>
      <c r="AH23" s="18"/>
      <c r="AI23" s="18"/>
      <c r="AJ23" s="18"/>
      <c r="AK23" s="18"/>
      <c r="AL23" s="18"/>
      <c r="AM23" s="18"/>
      <c r="AN23" s="18"/>
      <c r="AO23" s="19"/>
      <c r="AP23" s="41"/>
    </row>
    <row r="24" spans="1:42" ht="63" hidden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5"/>
      <c r="R24" s="73" t="s">
        <v>134</v>
      </c>
      <c r="S24" s="14">
        <v>0.19</v>
      </c>
      <c r="T24" s="14">
        <v>0.22</v>
      </c>
      <c r="U24" s="14">
        <v>0.22</v>
      </c>
      <c r="V24" s="14">
        <v>0.22</v>
      </c>
      <c r="W24" s="14">
        <v>0.22</v>
      </c>
      <c r="X24" s="8">
        <v>0</v>
      </c>
      <c r="Y24" s="7">
        <f>SUM(S24:X24)</f>
        <v>1.07</v>
      </c>
      <c r="Z24" s="1">
        <v>2023</v>
      </c>
      <c r="AA24" s="58"/>
      <c r="AB24" s="19"/>
      <c r="AC24" s="19"/>
      <c r="AD24" s="19"/>
      <c r="AE24" s="19"/>
      <c r="AF24" s="19"/>
      <c r="AG24" s="19"/>
      <c r="AH24" s="18"/>
      <c r="AI24" s="18"/>
      <c r="AJ24" s="18"/>
      <c r="AK24" s="18"/>
      <c r="AL24" s="18"/>
      <c r="AM24" s="18"/>
      <c r="AN24" s="18"/>
      <c r="AO24" s="19"/>
      <c r="AP24" s="41"/>
    </row>
    <row r="25" spans="1:42" ht="47.25" hidden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5"/>
      <c r="R25" s="73" t="s">
        <v>133</v>
      </c>
      <c r="S25" s="8">
        <v>2736</v>
      </c>
      <c r="T25" s="8">
        <v>2736</v>
      </c>
      <c r="U25" s="8">
        <v>2736</v>
      </c>
      <c r="V25" s="8">
        <v>2736</v>
      </c>
      <c r="W25" s="8">
        <v>2736</v>
      </c>
      <c r="X25" s="8">
        <v>2736</v>
      </c>
      <c r="Y25" s="7">
        <f>SUM(X25)</f>
        <v>2736</v>
      </c>
      <c r="Z25" s="1">
        <v>2023</v>
      </c>
      <c r="AA25" s="58"/>
      <c r="AB25" s="22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9"/>
      <c r="AP25" s="41"/>
    </row>
    <row r="26" spans="1:42" ht="62.25" hidden="1" customHeigh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5"/>
      <c r="R26" s="73" t="s">
        <v>132</v>
      </c>
      <c r="S26" s="2">
        <v>2065</v>
      </c>
      <c r="T26" s="2">
        <v>2065</v>
      </c>
      <c r="U26" s="2">
        <v>2065</v>
      </c>
      <c r="V26" s="2">
        <v>2065</v>
      </c>
      <c r="W26" s="2">
        <v>2065</v>
      </c>
      <c r="X26" s="2">
        <v>2065</v>
      </c>
      <c r="Y26" s="3">
        <f>SUM(S26:X26)</f>
        <v>12390</v>
      </c>
      <c r="Z26" s="1">
        <v>2023</v>
      </c>
      <c r="AA26" s="58"/>
      <c r="AB26" s="19"/>
      <c r="AC26" s="19"/>
      <c r="AD26" s="19"/>
      <c r="AE26" s="19"/>
      <c r="AF26" s="19"/>
      <c r="AG26" s="19"/>
      <c r="AH26" s="18"/>
      <c r="AI26" s="18"/>
      <c r="AJ26" s="18"/>
      <c r="AK26" s="18"/>
      <c r="AL26" s="18"/>
      <c r="AM26" s="18"/>
      <c r="AN26" s="18"/>
      <c r="AO26" s="19"/>
      <c r="AP26" s="41"/>
    </row>
    <row r="27" spans="1:42" ht="60.75" hidden="1" customHeigh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5"/>
      <c r="R27" s="73" t="s">
        <v>131</v>
      </c>
      <c r="S27" s="8" t="e">
        <f>#REF!</f>
        <v>#REF!</v>
      </c>
      <c r="T27" s="8" t="e">
        <f>#REF!</f>
        <v>#REF!</v>
      </c>
      <c r="U27" s="8" t="e">
        <f>#REF!</f>
        <v>#REF!</v>
      </c>
      <c r="V27" s="8" t="e">
        <f>#REF!</f>
        <v>#REF!</v>
      </c>
      <c r="W27" s="8" t="e">
        <f>#REF!</f>
        <v>#REF!</v>
      </c>
      <c r="X27" s="8" t="e">
        <f>#REF!</f>
        <v>#REF!</v>
      </c>
      <c r="Y27" s="7" t="e">
        <f>#REF!</f>
        <v>#REF!</v>
      </c>
      <c r="Z27" s="1">
        <v>2023</v>
      </c>
      <c r="AA27" s="58"/>
      <c r="AB27" s="19"/>
      <c r="AC27" s="19"/>
      <c r="AD27" s="19"/>
      <c r="AE27" s="19"/>
      <c r="AF27" s="19"/>
      <c r="AG27" s="19"/>
      <c r="AH27" s="18"/>
      <c r="AI27" s="18"/>
      <c r="AJ27" s="18"/>
      <c r="AK27" s="18"/>
      <c r="AL27" s="18"/>
      <c r="AM27" s="18"/>
      <c r="AN27" s="18"/>
      <c r="AO27" s="19"/>
      <c r="AP27" s="41"/>
    </row>
    <row r="28" spans="1:42" ht="47.25" hidden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5"/>
      <c r="R28" s="75" t="s">
        <v>130</v>
      </c>
      <c r="S28" s="7">
        <f>S38+S47+S53+S64+S72+S90+S93+S103+S106+S114+S117</f>
        <v>327425.5</v>
      </c>
      <c r="T28" s="7">
        <f>T38+T47+T53+T64+T72+T90+T93+T103+T106+T114</f>
        <v>206375.3</v>
      </c>
      <c r="U28" s="7">
        <f>U38+U47+U53+U64+U72+U90+U93+U103+U106+U114</f>
        <v>197875.3</v>
      </c>
      <c r="V28" s="7">
        <f>V38+V47+V53+V64+V72+V90+V93+V103+V106+V114</f>
        <v>216375.3</v>
      </c>
      <c r="W28" s="7">
        <f>W38+W47+W53+W64+W72+W90+W93+W103+W106+W114</f>
        <v>216375.3</v>
      </c>
      <c r="X28" s="7">
        <f>X38+X47+X53+X64+X72+X90+X93+X103+X106+X114</f>
        <v>210725.6</v>
      </c>
      <c r="Y28" s="7">
        <f>S28+T28+U28+V28+W28+X28</f>
        <v>1375152.3000000003</v>
      </c>
      <c r="Z28" s="6">
        <v>2023</v>
      </c>
      <c r="AA28" s="58"/>
      <c r="AB28" s="19"/>
      <c r="AC28" s="19"/>
      <c r="AD28" s="19"/>
      <c r="AE28" s="19"/>
      <c r="AF28" s="19"/>
      <c r="AG28" s="19"/>
      <c r="AH28" s="18"/>
      <c r="AI28" s="18"/>
      <c r="AJ28" s="18"/>
      <c r="AK28" s="18"/>
      <c r="AL28" s="18"/>
      <c r="AM28" s="18"/>
      <c r="AN28" s="18"/>
      <c r="AO28" s="19"/>
      <c r="AP28" s="41"/>
    </row>
    <row r="29" spans="1:42" ht="47.25" hidden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5"/>
      <c r="R29" s="73" t="s">
        <v>129</v>
      </c>
      <c r="S29" s="8">
        <f>S44</f>
        <v>79.099999999999994</v>
      </c>
      <c r="T29" s="8">
        <f>T44</f>
        <v>94.4</v>
      </c>
      <c r="U29" s="8">
        <f>U44</f>
        <v>94.4</v>
      </c>
      <c r="V29" s="8">
        <f>V44</f>
        <v>94.4</v>
      </c>
      <c r="W29" s="8">
        <f>W44</f>
        <v>94.4</v>
      </c>
      <c r="X29" s="2">
        <f>(X44)/1000</f>
        <v>0</v>
      </c>
      <c r="Y29" s="7">
        <f>S29+T29+U29+V29+W29+X29</f>
        <v>456.69999999999993</v>
      </c>
      <c r="Z29" s="1">
        <v>2022</v>
      </c>
      <c r="AA29" s="58"/>
      <c r="AB29" s="19"/>
      <c r="AC29" s="19"/>
      <c r="AD29" s="19"/>
      <c r="AE29" s="19"/>
      <c r="AF29" s="19"/>
      <c r="AG29" s="19"/>
      <c r="AH29" s="18"/>
      <c r="AI29" s="18"/>
      <c r="AJ29" s="18"/>
      <c r="AK29" s="18"/>
      <c r="AL29" s="18"/>
      <c r="AM29" s="18"/>
      <c r="AN29" s="18"/>
      <c r="AO29" s="19"/>
      <c r="AP29" s="41"/>
    </row>
    <row r="30" spans="1:42" s="12" customFormat="1" ht="47.25" hidden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5"/>
      <c r="R30" s="74" t="s">
        <v>128</v>
      </c>
      <c r="S30" s="2">
        <f t="shared" ref="S30:X30" si="4">S43</f>
        <v>5</v>
      </c>
      <c r="T30" s="2">
        <f t="shared" si="4"/>
        <v>6</v>
      </c>
      <c r="U30" s="2">
        <f t="shared" si="4"/>
        <v>6</v>
      </c>
      <c r="V30" s="2">
        <f t="shared" si="4"/>
        <v>6</v>
      </c>
      <c r="W30" s="2">
        <f t="shared" si="4"/>
        <v>6</v>
      </c>
      <c r="X30" s="2">
        <f t="shared" si="4"/>
        <v>0</v>
      </c>
      <c r="Y30" s="3">
        <f>S30+T30+U30+V30+W30+X30</f>
        <v>29</v>
      </c>
      <c r="Z30" s="1">
        <v>2022</v>
      </c>
      <c r="AA30" s="58"/>
      <c r="AB30" s="15"/>
      <c r="AC30" s="16"/>
      <c r="AD30" s="16"/>
      <c r="AE30" s="16"/>
      <c r="AF30" s="16"/>
      <c r="AG30" s="16"/>
      <c r="AH30" s="15"/>
      <c r="AI30" s="15"/>
      <c r="AJ30" s="15"/>
      <c r="AK30" s="15"/>
      <c r="AL30" s="15"/>
      <c r="AM30" s="15"/>
      <c r="AN30" s="15"/>
      <c r="AO30" s="16"/>
      <c r="AP30" s="42"/>
    </row>
    <row r="31" spans="1:42" s="12" customFormat="1" ht="31.5" hidden="1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5"/>
      <c r="R31" s="74" t="s">
        <v>127</v>
      </c>
      <c r="S31" s="11">
        <v>100</v>
      </c>
      <c r="T31" s="11">
        <v>100</v>
      </c>
      <c r="U31" s="11">
        <v>100</v>
      </c>
      <c r="V31" s="11">
        <v>100</v>
      </c>
      <c r="W31" s="11">
        <v>100</v>
      </c>
      <c r="X31" s="11">
        <v>100</v>
      </c>
      <c r="Y31" s="13">
        <v>100</v>
      </c>
      <c r="Z31" s="1">
        <v>2023</v>
      </c>
      <c r="AA31" s="58"/>
      <c r="AB31" s="15"/>
      <c r="AC31" s="16"/>
      <c r="AD31" s="16"/>
      <c r="AE31" s="16"/>
      <c r="AF31" s="16"/>
      <c r="AG31" s="16"/>
      <c r="AH31" s="15"/>
      <c r="AI31" s="15"/>
      <c r="AJ31" s="15"/>
      <c r="AK31" s="15"/>
      <c r="AL31" s="15"/>
      <c r="AM31" s="15"/>
      <c r="AN31" s="15"/>
      <c r="AO31" s="16"/>
      <c r="AP31" s="42"/>
    </row>
    <row r="32" spans="1:42" ht="63" hidden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5"/>
      <c r="R32" s="73" t="s">
        <v>126</v>
      </c>
      <c r="S32" s="2">
        <f t="shared" ref="S32:X32" si="5">S109</f>
        <v>2065</v>
      </c>
      <c r="T32" s="2">
        <f t="shared" si="5"/>
        <v>2065</v>
      </c>
      <c r="U32" s="2">
        <f t="shared" si="5"/>
        <v>2065</v>
      </c>
      <c r="V32" s="2">
        <f t="shared" si="5"/>
        <v>2065</v>
      </c>
      <c r="W32" s="2">
        <f t="shared" si="5"/>
        <v>2065</v>
      </c>
      <c r="X32" s="2">
        <f t="shared" si="5"/>
        <v>2065</v>
      </c>
      <c r="Y32" s="3">
        <f>SUM(S32:X32)</f>
        <v>12390</v>
      </c>
      <c r="Z32" s="1">
        <v>2023</v>
      </c>
      <c r="AA32" s="58"/>
      <c r="AB32" s="19"/>
      <c r="AC32" s="19"/>
      <c r="AD32" s="19"/>
      <c r="AE32" s="19"/>
      <c r="AF32" s="19"/>
      <c r="AG32" s="19"/>
      <c r="AH32" s="18"/>
      <c r="AI32" s="18"/>
      <c r="AJ32" s="18"/>
      <c r="AK32" s="18"/>
      <c r="AL32" s="18"/>
      <c r="AM32" s="18"/>
      <c r="AN32" s="18"/>
      <c r="AO32" s="19"/>
      <c r="AP32" s="41"/>
    </row>
    <row r="33" spans="1:42" ht="31.5" hidden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5"/>
      <c r="R33" s="73" t="s">
        <v>125</v>
      </c>
      <c r="S33" s="2">
        <f t="shared" ref="S33:X33" si="6">S54</f>
        <v>10</v>
      </c>
      <c r="T33" s="2">
        <f t="shared" si="6"/>
        <v>10</v>
      </c>
      <c r="U33" s="2">
        <f t="shared" si="6"/>
        <v>10</v>
      </c>
      <c r="V33" s="2">
        <f t="shared" si="6"/>
        <v>10</v>
      </c>
      <c r="W33" s="2">
        <f t="shared" si="6"/>
        <v>10</v>
      </c>
      <c r="X33" s="2">
        <f t="shared" si="6"/>
        <v>10</v>
      </c>
      <c r="Y33" s="3">
        <v>10</v>
      </c>
      <c r="Z33" s="1">
        <v>2023</v>
      </c>
      <c r="AA33" s="58"/>
      <c r="AB33" s="19"/>
      <c r="AC33" s="19"/>
      <c r="AD33" s="19"/>
      <c r="AE33" s="19"/>
      <c r="AF33" s="19"/>
      <c r="AG33" s="19"/>
      <c r="AH33" s="18"/>
      <c r="AI33" s="18"/>
      <c r="AJ33" s="18"/>
      <c r="AK33" s="18"/>
      <c r="AL33" s="18"/>
      <c r="AM33" s="18"/>
      <c r="AN33" s="18"/>
      <c r="AO33" s="19"/>
      <c r="AP33" s="41"/>
    </row>
    <row r="34" spans="1:42" ht="47.45" hidden="1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5"/>
      <c r="R34" s="73" t="s">
        <v>124</v>
      </c>
      <c r="S34" s="2">
        <f t="shared" ref="S34:X34" si="7">S65</f>
        <v>19</v>
      </c>
      <c r="T34" s="2">
        <f t="shared" si="7"/>
        <v>19</v>
      </c>
      <c r="U34" s="2">
        <f t="shared" si="7"/>
        <v>19</v>
      </c>
      <c r="V34" s="2">
        <f t="shared" si="7"/>
        <v>19</v>
      </c>
      <c r="W34" s="2">
        <f t="shared" si="7"/>
        <v>19</v>
      </c>
      <c r="X34" s="2">
        <f t="shared" si="7"/>
        <v>19</v>
      </c>
      <c r="Y34" s="3">
        <v>19</v>
      </c>
      <c r="Z34" s="1">
        <v>2023</v>
      </c>
      <c r="AA34" s="58"/>
      <c r="AB34" s="19"/>
      <c r="AC34" s="19"/>
      <c r="AD34" s="19"/>
      <c r="AE34" s="19"/>
      <c r="AF34" s="19"/>
      <c r="AG34" s="19"/>
      <c r="AH34" s="18"/>
      <c r="AI34" s="18"/>
      <c r="AJ34" s="18"/>
      <c r="AK34" s="18"/>
      <c r="AL34" s="18"/>
      <c r="AM34" s="18"/>
      <c r="AN34" s="18"/>
      <c r="AO34" s="19"/>
      <c r="AP34" s="41"/>
    </row>
    <row r="35" spans="1:42" s="12" customFormat="1" ht="78.75" hidden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5"/>
      <c r="R35" s="73" t="s">
        <v>123</v>
      </c>
      <c r="S35" s="2">
        <f t="shared" ref="S35:X35" si="8">S89</f>
        <v>0</v>
      </c>
      <c r="T35" s="2">
        <f t="shared" si="8"/>
        <v>16</v>
      </c>
      <c r="U35" s="2">
        <f t="shared" si="8"/>
        <v>16</v>
      </c>
      <c r="V35" s="2">
        <f t="shared" si="8"/>
        <v>16</v>
      </c>
      <c r="W35" s="2">
        <f t="shared" si="8"/>
        <v>16</v>
      </c>
      <c r="X35" s="2">
        <f t="shared" si="8"/>
        <v>16</v>
      </c>
      <c r="Y35" s="3">
        <f>SUM(S35:X35)</f>
        <v>80</v>
      </c>
      <c r="Z35" s="1">
        <v>2023</v>
      </c>
      <c r="AA35" s="58"/>
      <c r="AB35" s="15"/>
      <c r="AC35" s="16"/>
      <c r="AD35" s="16"/>
      <c r="AE35" s="16"/>
      <c r="AF35" s="16"/>
      <c r="AG35" s="16"/>
      <c r="AH35" s="15"/>
      <c r="AI35" s="15"/>
      <c r="AJ35" s="15"/>
      <c r="AK35" s="15"/>
      <c r="AL35" s="15"/>
      <c r="AM35" s="15"/>
      <c r="AN35" s="15"/>
      <c r="AO35" s="16"/>
      <c r="AP35" s="42"/>
    </row>
    <row r="36" spans="1:42" s="12" customFormat="1" ht="78.75" hidden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5"/>
      <c r="R36" s="71" t="s">
        <v>122</v>
      </c>
      <c r="S36" s="2">
        <v>1</v>
      </c>
      <c r="T36" s="2">
        <v>1</v>
      </c>
      <c r="U36" s="2">
        <v>1</v>
      </c>
      <c r="V36" s="2">
        <v>1</v>
      </c>
      <c r="W36" s="2">
        <v>1</v>
      </c>
      <c r="X36" s="2">
        <v>0</v>
      </c>
      <c r="Y36" s="3">
        <v>1</v>
      </c>
      <c r="Z36" s="6">
        <v>2022</v>
      </c>
      <c r="AA36" s="58"/>
      <c r="AB36" s="15"/>
      <c r="AC36" s="16"/>
      <c r="AD36" s="16"/>
      <c r="AE36" s="16"/>
      <c r="AF36" s="16"/>
      <c r="AG36" s="16"/>
      <c r="AH36" s="15"/>
      <c r="AI36" s="15"/>
      <c r="AJ36" s="15"/>
      <c r="AK36" s="15"/>
      <c r="AL36" s="15"/>
      <c r="AM36" s="15"/>
      <c r="AN36" s="15"/>
      <c r="AO36" s="16"/>
      <c r="AP36" s="42"/>
    </row>
    <row r="37" spans="1:42" ht="47.25" hidden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5"/>
      <c r="R37" s="74" t="s">
        <v>48</v>
      </c>
      <c r="S37" s="2">
        <v>5</v>
      </c>
      <c r="T37" s="2">
        <v>6</v>
      </c>
      <c r="U37" s="2">
        <v>6</v>
      </c>
      <c r="V37" s="2">
        <v>6</v>
      </c>
      <c r="W37" s="2">
        <v>6</v>
      </c>
      <c r="X37" s="2">
        <v>0</v>
      </c>
      <c r="Y37" s="3">
        <f>SUM(S37:X37)</f>
        <v>29</v>
      </c>
      <c r="Z37" s="1">
        <v>2022</v>
      </c>
      <c r="AA37" s="91"/>
      <c r="AB37" s="90"/>
      <c r="AC37" s="16"/>
      <c r="AD37" s="19"/>
      <c r="AE37" s="19"/>
      <c r="AF37" s="19"/>
      <c r="AG37" s="19"/>
      <c r="AH37" s="18"/>
      <c r="AI37" s="18"/>
      <c r="AJ37" s="18"/>
      <c r="AK37" s="18"/>
      <c r="AL37" s="18"/>
      <c r="AM37" s="18"/>
      <c r="AN37" s="18"/>
      <c r="AO37" s="19"/>
      <c r="AP37" s="41"/>
    </row>
    <row r="38" spans="1:42" ht="16.899999999999999" hidden="1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5"/>
      <c r="R38" s="87" t="s">
        <v>121</v>
      </c>
      <c r="S38" s="8">
        <f t="shared" ref="S38:X38" si="9">S39+S40+S41+S42</f>
        <v>86321.3</v>
      </c>
      <c r="T38" s="8">
        <f t="shared" si="9"/>
        <v>5649.7</v>
      </c>
      <c r="U38" s="8">
        <f t="shared" si="9"/>
        <v>5649.7</v>
      </c>
      <c r="V38" s="8">
        <f t="shared" si="9"/>
        <v>5649.7</v>
      </c>
      <c r="W38" s="8">
        <f t="shared" si="9"/>
        <v>5649.7</v>
      </c>
      <c r="X38" s="8">
        <f t="shared" si="9"/>
        <v>0</v>
      </c>
      <c r="Y38" s="7">
        <f>SUM(S38:X38)</f>
        <v>108920.09999999999</v>
      </c>
      <c r="Z38" s="6">
        <v>2022</v>
      </c>
      <c r="AA38" s="60"/>
      <c r="AB38" s="15"/>
      <c r="AC38" s="16"/>
      <c r="AD38" s="19"/>
      <c r="AE38" s="19"/>
      <c r="AF38" s="19"/>
      <c r="AG38" s="19"/>
      <c r="AH38" s="18"/>
      <c r="AI38" s="18"/>
      <c r="AJ38" s="18"/>
      <c r="AK38" s="18"/>
      <c r="AL38" s="18"/>
      <c r="AM38" s="18"/>
      <c r="AN38" s="18"/>
      <c r="AO38" s="19"/>
      <c r="AP38" s="41"/>
    </row>
    <row r="39" spans="1:42" ht="16.899999999999999" hidden="1" customHeight="1" x14ac:dyDescent="0.25">
      <c r="A39" s="4" t="s">
        <v>0</v>
      </c>
      <c r="B39" s="4" t="s">
        <v>2</v>
      </c>
      <c r="C39" s="4" t="s">
        <v>6</v>
      </c>
      <c r="D39" s="4" t="s">
        <v>0</v>
      </c>
      <c r="E39" s="4" t="s">
        <v>4</v>
      </c>
      <c r="F39" s="4" t="s">
        <v>0</v>
      </c>
      <c r="G39" s="4" t="s">
        <v>3</v>
      </c>
      <c r="H39" s="4" t="s">
        <v>2</v>
      </c>
      <c r="I39" s="4" t="s">
        <v>1</v>
      </c>
      <c r="J39" s="4" t="s">
        <v>0</v>
      </c>
      <c r="K39" s="4" t="s">
        <v>0</v>
      </c>
      <c r="L39" s="4" t="s">
        <v>2</v>
      </c>
      <c r="M39" s="4" t="s">
        <v>37</v>
      </c>
      <c r="N39" s="4" t="s">
        <v>4</v>
      </c>
      <c r="O39" s="4" t="s">
        <v>4</v>
      </c>
      <c r="P39" s="4" t="s">
        <v>4</v>
      </c>
      <c r="Q39" s="45" t="s">
        <v>12</v>
      </c>
      <c r="R39" s="87"/>
      <c r="S39" s="8">
        <v>0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  <c r="Y39" s="7">
        <f>SUM(S39:X39)</f>
        <v>0</v>
      </c>
      <c r="Z39" s="6">
        <v>2022</v>
      </c>
      <c r="AA39" s="58"/>
      <c r="AB39" s="15"/>
      <c r="AC39" s="16"/>
      <c r="AD39" s="19"/>
      <c r="AE39" s="19"/>
      <c r="AF39" s="19"/>
      <c r="AG39" s="19"/>
      <c r="AH39" s="18"/>
      <c r="AI39" s="18"/>
      <c r="AJ39" s="18"/>
      <c r="AK39" s="18"/>
      <c r="AL39" s="18"/>
      <c r="AM39" s="18"/>
      <c r="AN39" s="18"/>
      <c r="AO39" s="19"/>
      <c r="AP39" s="41"/>
    </row>
    <row r="40" spans="1:42" ht="16.899999999999999" hidden="1" customHeight="1" x14ac:dyDescent="0.25">
      <c r="A40" s="4" t="s">
        <v>0</v>
      </c>
      <c r="B40" s="4" t="s">
        <v>2</v>
      </c>
      <c r="C40" s="4" t="s">
        <v>6</v>
      </c>
      <c r="D40" s="4" t="s">
        <v>0</v>
      </c>
      <c r="E40" s="4" t="s">
        <v>4</v>
      </c>
      <c r="F40" s="4" t="s">
        <v>0</v>
      </c>
      <c r="G40" s="4" t="s">
        <v>3</v>
      </c>
      <c r="H40" s="4" t="s">
        <v>2</v>
      </c>
      <c r="I40" s="4" t="s">
        <v>1</v>
      </c>
      <c r="J40" s="4" t="s">
        <v>0</v>
      </c>
      <c r="K40" s="4" t="s">
        <v>0</v>
      </c>
      <c r="L40" s="4" t="s">
        <v>2</v>
      </c>
      <c r="M40" s="4" t="s">
        <v>37</v>
      </c>
      <c r="N40" s="4" t="s">
        <v>4</v>
      </c>
      <c r="O40" s="4" t="s">
        <v>4</v>
      </c>
      <c r="P40" s="4" t="s">
        <v>4</v>
      </c>
      <c r="Q40" s="45" t="s">
        <v>12</v>
      </c>
      <c r="R40" s="87"/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7">
        <f>SUM(S40:X40)</f>
        <v>0</v>
      </c>
      <c r="Z40" s="6">
        <v>2022</v>
      </c>
      <c r="AA40" s="58"/>
      <c r="AB40" s="15"/>
      <c r="AC40" s="16"/>
      <c r="AD40" s="19"/>
      <c r="AE40" s="19"/>
      <c r="AF40" s="19"/>
      <c r="AG40" s="19"/>
      <c r="AH40" s="18"/>
      <c r="AI40" s="18"/>
      <c r="AJ40" s="18"/>
      <c r="AK40" s="18"/>
      <c r="AL40" s="18"/>
      <c r="AM40" s="18"/>
      <c r="AN40" s="18"/>
      <c r="AO40" s="19"/>
      <c r="AP40" s="41"/>
    </row>
    <row r="41" spans="1:42" ht="16.899999999999999" hidden="1" customHeight="1" x14ac:dyDescent="0.25">
      <c r="A41" s="4" t="s">
        <v>0</v>
      </c>
      <c r="B41" s="4" t="s">
        <v>2</v>
      </c>
      <c r="C41" s="4" t="s">
        <v>6</v>
      </c>
      <c r="D41" s="4" t="s">
        <v>0</v>
      </c>
      <c r="E41" s="4" t="s">
        <v>4</v>
      </c>
      <c r="F41" s="4" t="s">
        <v>0</v>
      </c>
      <c r="G41" s="4" t="s">
        <v>3</v>
      </c>
      <c r="H41" s="4" t="s">
        <v>2</v>
      </c>
      <c r="I41" s="4" t="s">
        <v>1</v>
      </c>
      <c r="J41" s="4" t="s">
        <v>0</v>
      </c>
      <c r="K41" s="4" t="s">
        <v>0</v>
      </c>
      <c r="L41" s="4" t="s">
        <v>2</v>
      </c>
      <c r="M41" s="4" t="s">
        <v>36</v>
      </c>
      <c r="N41" s="4" t="s">
        <v>4</v>
      </c>
      <c r="O41" s="4" t="s">
        <v>4</v>
      </c>
      <c r="P41" s="4" t="s">
        <v>4</v>
      </c>
      <c r="Q41" s="45" t="s">
        <v>0</v>
      </c>
      <c r="R41" s="87"/>
      <c r="S41" s="8">
        <f>3719.2-98.5-500+2356.1+80246</f>
        <v>85722.8</v>
      </c>
      <c r="T41" s="8">
        <v>5649.7</v>
      </c>
      <c r="U41" s="8">
        <v>5649.7</v>
      </c>
      <c r="V41" s="8">
        <v>5649.7</v>
      </c>
      <c r="W41" s="8">
        <v>5649.7</v>
      </c>
      <c r="X41" s="8">
        <v>0</v>
      </c>
      <c r="Y41" s="7">
        <f>SUM(S41:X41)</f>
        <v>108321.59999999999</v>
      </c>
      <c r="Z41" s="6">
        <v>2022</v>
      </c>
      <c r="AA41" s="89"/>
      <c r="AB41" s="90"/>
      <c r="AC41" s="90"/>
      <c r="AD41" s="19"/>
      <c r="AE41" s="19"/>
      <c r="AF41" s="19"/>
      <c r="AG41" s="19"/>
      <c r="AH41" s="18"/>
      <c r="AI41" s="18"/>
      <c r="AJ41" s="18"/>
      <c r="AK41" s="18"/>
      <c r="AL41" s="18"/>
      <c r="AM41" s="18"/>
      <c r="AN41" s="18"/>
      <c r="AO41" s="19"/>
      <c r="AP41" s="41"/>
    </row>
    <row r="42" spans="1:42" ht="16.899999999999999" hidden="1" customHeight="1" x14ac:dyDescent="0.25">
      <c r="A42" s="4" t="s">
        <v>0</v>
      </c>
      <c r="B42" s="4" t="s">
        <v>2</v>
      </c>
      <c r="C42" s="4" t="s">
        <v>6</v>
      </c>
      <c r="D42" s="4" t="s">
        <v>0</v>
      </c>
      <c r="E42" s="4" t="s">
        <v>4</v>
      </c>
      <c r="F42" s="4" t="s">
        <v>0</v>
      </c>
      <c r="G42" s="4" t="s">
        <v>3</v>
      </c>
      <c r="H42" s="4" t="s">
        <v>2</v>
      </c>
      <c r="I42" s="4" t="s">
        <v>1</v>
      </c>
      <c r="J42" s="4" t="s">
        <v>0</v>
      </c>
      <c r="K42" s="4" t="s">
        <v>0</v>
      </c>
      <c r="L42" s="4" t="s">
        <v>2</v>
      </c>
      <c r="M42" s="4" t="s">
        <v>0</v>
      </c>
      <c r="N42" s="4" t="s">
        <v>0</v>
      </c>
      <c r="O42" s="4" t="s">
        <v>0</v>
      </c>
      <c r="P42" s="4" t="s">
        <v>0</v>
      </c>
      <c r="Q42" s="45" t="s">
        <v>0</v>
      </c>
      <c r="R42" s="87"/>
      <c r="S42" s="8">
        <v>598.5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7">
        <f>S42+T42+U42+V42+W42+X42</f>
        <v>598.5</v>
      </c>
      <c r="Z42" s="6">
        <v>2022</v>
      </c>
      <c r="AA42" s="89"/>
      <c r="AB42" s="116"/>
      <c r="AC42" s="116"/>
      <c r="AD42" s="19"/>
      <c r="AE42" s="19"/>
      <c r="AF42" s="19"/>
      <c r="AG42" s="19"/>
      <c r="AH42" s="18"/>
      <c r="AI42" s="18"/>
      <c r="AJ42" s="18"/>
      <c r="AK42" s="18"/>
      <c r="AL42" s="18"/>
      <c r="AM42" s="18"/>
      <c r="AN42" s="18"/>
      <c r="AO42" s="19"/>
      <c r="AP42" s="41"/>
    </row>
    <row r="43" spans="1:42" ht="45.75" hidden="1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5"/>
      <c r="R43" s="74" t="s">
        <v>120</v>
      </c>
      <c r="S43" s="2">
        <v>5</v>
      </c>
      <c r="T43" s="2">
        <v>6</v>
      </c>
      <c r="U43" s="2">
        <v>6</v>
      </c>
      <c r="V43" s="2">
        <v>6</v>
      </c>
      <c r="W43" s="2">
        <v>6</v>
      </c>
      <c r="X43" s="2">
        <v>0</v>
      </c>
      <c r="Y43" s="3">
        <f>S43+T43+U43+V43+W43+X43</f>
        <v>29</v>
      </c>
      <c r="Z43" s="1">
        <v>2022</v>
      </c>
      <c r="AA43" s="58"/>
      <c r="AB43" s="63"/>
      <c r="AC43" s="63"/>
      <c r="AD43" s="19"/>
      <c r="AE43" s="19"/>
      <c r="AF43" s="19"/>
      <c r="AG43" s="19"/>
      <c r="AH43" s="18"/>
      <c r="AI43" s="18"/>
      <c r="AJ43" s="18"/>
      <c r="AK43" s="18"/>
      <c r="AL43" s="18"/>
      <c r="AM43" s="18"/>
      <c r="AN43" s="18"/>
      <c r="AO43" s="19"/>
      <c r="AP43" s="41"/>
    </row>
    <row r="44" spans="1:42" ht="48" hidden="1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5"/>
      <c r="R44" s="74" t="s">
        <v>119</v>
      </c>
      <c r="S44" s="8">
        <v>79.099999999999994</v>
      </c>
      <c r="T44" s="8">
        <v>94.4</v>
      </c>
      <c r="U44" s="8">
        <v>94.4</v>
      </c>
      <c r="V44" s="8">
        <v>94.4</v>
      </c>
      <c r="W44" s="8">
        <v>94.4</v>
      </c>
      <c r="X44" s="2">
        <v>0</v>
      </c>
      <c r="Y44" s="7">
        <f>S44+T44+U44+V44+W44+X44</f>
        <v>456.69999999999993</v>
      </c>
      <c r="Z44" s="1">
        <v>2022</v>
      </c>
      <c r="AA44" s="58"/>
      <c r="AB44" s="63"/>
      <c r="AC44" s="63"/>
      <c r="AD44" s="19"/>
      <c r="AE44" s="19"/>
      <c r="AF44" s="19"/>
      <c r="AG44" s="19"/>
      <c r="AH44" s="18"/>
      <c r="AI44" s="18"/>
      <c r="AJ44" s="18"/>
      <c r="AK44" s="18"/>
      <c r="AL44" s="18"/>
      <c r="AM44" s="18"/>
      <c r="AN44" s="18"/>
      <c r="AO44" s="19"/>
      <c r="AP44" s="41"/>
    </row>
    <row r="45" spans="1:42" ht="63" hidden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5"/>
      <c r="R45" s="71" t="s">
        <v>118</v>
      </c>
      <c r="S45" s="2">
        <v>1</v>
      </c>
      <c r="T45" s="2">
        <v>1</v>
      </c>
      <c r="U45" s="2">
        <v>1</v>
      </c>
      <c r="V45" s="2">
        <v>1</v>
      </c>
      <c r="W45" s="2">
        <v>1</v>
      </c>
      <c r="X45" s="2">
        <v>0</v>
      </c>
      <c r="Y45" s="3">
        <v>1</v>
      </c>
      <c r="Z45" s="6">
        <v>2022</v>
      </c>
      <c r="AA45" s="58"/>
      <c r="AB45" s="63"/>
      <c r="AC45" s="63"/>
      <c r="AD45" s="19"/>
      <c r="AE45" s="19"/>
      <c r="AF45" s="19"/>
      <c r="AG45" s="19"/>
      <c r="AH45" s="18"/>
      <c r="AI45" s="18"/>
      <c r="AJ45" s="18"/>
      <c r="AK45" s="18"/>
      <c r="AL45" s="18"/>
      <c r="AM45" s="18"/>
      <c r="AN45" s="18"/>
      <c r="AO45" s="19"/>
      <c r="AP45" s="41"/>
    </row>
    <row r="46" spans="1:42" s="12" customFormat="1" ht="31.5" hidden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5"/>
      <c r="R46" s="74" t="s">
        <v>32</v>
      </c>
      <c r="S46" s="2">
        <v>2</v>
      </c>
      <c r="T46" s="2">
        <v>2</v>
      </c>
      <c r="U46" s="2">
        <v>2</v>
      </c>
      <c r="V46" s="2">
        <v>2</v>
      </c>
      <c r="W46" s="2">
        <v>2</v>
      </c>
      <c r="X46" s="2">
        <v>0</v>
      </c>
      <c r="Y46" s="3">
        <f>S46+T46+U46+V46+W46</f>
        <v>10</v>
      </c>
      <c r="Z46" s="1">
        <v>2022</v>
      </c>
      <c r="AA46" s="58"/>
      <c r="AB46" s="15"/>
      <c r="AC46" s="16"/>
      <c r="AD46" s="16"/>
      <c r="AE46" s="16"/>
      <c r="AF46" s="16"/>
      <c r="AG46" s="16"/>
      <c r="AH46" s="15"/>
      <c r="AI46" s="15"/>
      <c r="AJ46" s="15"/>
      <c r="AK46" s="15"/>
      <c r="AL46" s="15"/>
      <c r="AM46" s="15"/>
      <c r="AN46" s="15"/>
      <c r="AO46" s="16"/>
      <c r="AP46" s="42"/>
    </row>
    <row r="47" spans="1:42" ht="24.6" hidden="1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5"/>
      <c r="R47" s="103" t="s">
        <v>117</v>
      </c>
      <c r="S47" s="8"/>
      <c r="T47" s="8">
        <f>T49</f>
        <v>0</v>
      </c>
      <c r="U47" s="8">
        <f>U49</f>
        <v>0</v>
      </c>
      <c r="V47" s="8">
        <f>V49</f>
        <v>0</v>
      </c>
      <c r="W47" s="8">
        <f>W49</f>
        <v>0</v>
      </c>
      <c r="X47" s="8">
        <f>X49</f>
        <v>0</v>
      </c>
      <c r="Y47" s="7">
        <f>S47+T47+U47+V47+W47+X47</f>
        <v>0</v>
      </c>
      <c r="Z47" s="6">
        <v>2018</v>
      </c>
      <c r="AA47" s="58"/>
      <c r="AB47" s="19"/>
      <c r="AC47" s="19"/>
      <c r="AD47" s="19"/>
      <c r="AE47" s="19"/>
      <c r="AF47" s="19"/>
      <c r="AG47" s="19"/>
      <c r="AH47" s="18"/>
      <c r="AI47" s="18"/>
      <c r="AJ47" s="18"/>
      <c r="AK47" s="18"/>
      <c r="AL47" s="18"/>
      <c r="AM47" s="18"/>
      <c r="AN47" s="18"/>
      <c r="AO47" s="19"/>
      <c r="AP47" s="41"/>
    </row>
    <row r="48" spans="1:42" ht="22.15" hidden="1" customHeight="1" x14ac:dyDescent="0.25">
      <c r="A48" s="4" t="s">
        <v>0</v>
      </c>
      <c r="B48" s="4" t="s">
        <v>0</v>
      </c>
      <c r="C48" s="4" t="s">
        <v>5</v>
      </c>
      <c r="D48" s="4" t="s">
        <v>0</v>
      </c>
      <c r="E48" s="4" t="s">
        <v>4</v>
      </c>
      <c r="F48" s="4" t="s">
        <v>0</v>
      </c>
      <c r="G48" s="4" t="s">
        <v>3</v>
      </c>
      <c r="H48" s="4" t="s">
        <v>2</v>
      </c>
      <c r="I48" s="4" t="s">
        <v>1</v>
      </c>
      <c r="J48" s="4" t="s">
        <v>0</v>
      </c>
      <c r="K48" s="4" t="s">
        <v>0</v>
      </c>
      <c r="L48" s="4" t="s">
        <v>2</v>
      </c>
      <c r="M48" s="4" t="s">
        <v>0</v>
      </c>
      <c r="N48" s="4" t="s">
        <v>0</v>
      </c>
      <c r="O48" s="4" t="s">
        <v>0</v>
      </c>
      <c r="P48" s="4" t="s">
        <v>0</v>
      </c>
      <c r="Q48" s="45" t="s">
        <v>0</v>
      </c>
      <c r="R48" s="104"/>
      <c r="S48" s="8"/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7">
        <f>S48+T48+U48+V48+W48+X48</f>
        <v>0</v>
      </c>
      <c r="Z48" s="6">
        <v>2018</v>
      </c>
      <c r="AA48" s="58"/>
      <c r="AB48" s="19"/>
      <c r="AC48" s="19"/>
      <c r="AD48" s="19"/>
      <c r="AE48" s="19"/>
      <c r="AF48" s="19"/>
      <c r="AG48" s="19"/>
      <c r="AH48" s="18"/>
      <c r="AI48" s="18"/>
      <c r="AJ48" s="18"/>
      <c r="AK48" s="18"/>
      <c r="AL48" s="18"/>
      <c r="AM48" s="18"/>
      <c r="AN48" s="18"/>
      <c r="AO48" s="19"/>
      <c r="AP48" s="41"/>
    </row>
    <row r="49" spans="1:42" ht="20.45" hidden="1" customHeight="1" x14ac:dyDescent="0.25">
      <c r="A49" s="4" t="s">
        <v>0</v>
      </c>
      <c r="B49" s="4" t="s">
        <v>0</v>
      </c>
      <c r="C49" s="4" t="s">
        <v>5</v>
      </c>
      <c r="D49" s="4" t="s">
        <v>0</v>
      </c>
      <c r="E49" s="4" t="s">
        <v>4</v>
      </c>
      <c r="F49" s="4" t="s">
        <v>0</v>
      </c>
      <c r="G49" s="4" t="s">
        <v>3</v>
      </c>
      <c r="H49" s="4" t="s">
        <v>2</v>
      </c>
      <c r="I49" s="4" t="s">
        <v>1</v>
      </c>
      <c r="J49" s="4" t="s">
        <v>0</v>
      </c>
      <c r="K49" s="4" t="s">
        <v>0</v>
      </c>
      <c r="L49" s="4" t="s">
        <v>2</v>
      </c>
      <c r="M49" s="4" t="s">
        <v>2</v>
      </c>
      <c r="N49" s="4" t="s">
        <v>0</v>
      </c>
      <c r="O49" s="4" t="s">
        <v>5</v>
      </c>
      <c r="P49" s="4" t="s">
        <v>2</v>
      </c>
      <c r="Q49" s="45" t="s">
        <v>12</v>
      </c>
      <c r="R49" s="104"/>
      <c r="S49" s="8"/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7">
        <f>S49+T49+U49+V49+W49+X49</f>
        <v>0</v>
      </c>
      <c r="Z49" s="6">
        <v>2018</v>
      </c>
      <c r="AA49" s="58"/>
      <c r="AB49" s="19"/>
      <c r="AC49" s="19"/>
      <c r="AD49" s="19"/>
      <c r="AE49" s="19"/>
      <c r="AF49" s="19"/>
      <c r="AG49" s="19"/>
      <c r="AH49" s="18"/>
      <c r="AI49" s="18"/>
      <c r="AJ49" s="18"/>
      <c r="AK49" s="18"/>
      <c r="AL49" s="18"/>
      <c r="AM49" s="18"/>
      <c r="AN49" s="18"/>
      <c r="AO49" s="19"/>
      <c r="AP49" s="41"/>
    </row>
    <row r="50" spans="1:42" ht="21" hidden="1" customHeight="1" x14ac:dyDescent="0.25">
      <c r="A50" s="4" t="s">
        <v>0</v>
      </c>
      <c r="B50" s="4" t="s">
        <v>0</v>
      </c>
      <c r="C50" s="4" t="s">
        <v>5</v>
      </c>
      <c r="D50" s="4" t="s">
        <v>0</v>
      </c>
      <c r="E50" s="4" t="s">
        <v>4</v>
      </c>
      <c r="F50" s="4" t="s">
        <v>0</v>
      </c>
      <c r="G50" s="4" t="s">
        <v>3</v>
      </c>
      <c r="H50" s="4" t="s">
        <v>2</v>
      </c>
      <c r="I50" s="4" t="s">
        <v>1</v>
      </c>
      <c r="J50" s="4" t="s">
        <v>0</v>
      </c>
      <c r="K50" s="4" t="s">
        <v>0</v>
      </c>
      <c r="L50" s="4" t="s">
        <v>2</v>
      </c>
      <c r="M50" s="4" t="s">
        <v>9</v>
      </c>
      <c r="N50" s="4" t="s">
        <v>0</v>
      </c>
      <c r="O50" s="4" t="s">
        <v>5</v>
      </c>
      <c r="P50" s="4" t="s">
        <v>2</v>
      </c>
      <c r="Q50" s="45" t="s">
        <v>116</v>
      </c>
      <c r="R50" s="104"/>
      <c r="S50" s="8"/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7">
        <f>S50+T50+U50+V50+W50+X50</f>
        <v>0</v>
      </c>
      <c r="Z50" s="3">
        <v>2018</v>
      </c>
      <c r="AA50" s="58"/>
      <c r="AB50" s="19"/>
      <c r="AC50" s="19"/>
      <c r="AD50" s="19"/>
      <c r="AE50" s="19"/>
      <c r="AF50" s="19"/>
      <c r="AG50" s="19"/>
      <c r="AH50" s="18"/>
      <c r="AI50" s="18"/>
      <c r="AJ50" s="18"/>
      <c r="AK50" s="18"/>
      <c r="AL50" s="18"/>
      <c r="AM50" s="18"/>
      <c r="AN50" s="18"/>
      <c r="AO50" s="19"/>
      <c r="AP50" s="41"/>
    </row>
    <row r="51" spans="1:42" ht="36" hidden="1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5"/>
      <c r="R51" s="74" t="s">
        <v>115</v>
      </c>
      <c r="S51" s="2"/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3"/>
      <c r="Z51" s="2">
        <v>2018</v>
      </c>
      <c r="AA51" s="58"/>
      <c r="AB51" s="63"/>
      <c r="AC51" s="63"/>
      <c r="AD51" s="19"/>
      <c r="AE51" s="19"/>
      <c r="AF51" s="19"/>
      <c r="AG51" s="19"/>
      <c r="AH51" s="18"/>
      <c r="AI51" s="18"/>
      <c r="AJ51" s="18"/>
      <c r="AK51" s="18"/>
      <c r="AL51" s="18"/>
      <c r="AM51" s="18"/>
      <c r="AN51" s="18"/>
      <c r="AO51" s="19"/>
      <c r="AP51" s="41"/>
    </row>
    <row r="52" spans="1:42" ht="41.45" hidden="1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5"/>
      <c r="R52" s="74" t="s">
        <v>114</v>
      </c>
      <c r="S52" s="2">
        <v>100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3">
        <v>100</v>
      </c>
      <c r="Z52" s="6">
        <v>2023</v>
      </c>
      <c r="AA52" s="89"/>
      <c r="AB52" s="90"/>
      <c r="AC52" s="19"/>
      <c r="AD52" s="19"/>
      <c r="AE52" s="19"/>
      <c r="AF52" s="19"/>
      <c r="AG52" s="19"/>
      <c r="AH52" s="18"/>
      <c r="AI52" s="18"/>
      <c r="AJ52" s="18"/>
      <c r="AK52" s="18"/>
      <c r="AL52" s="18"/>
      <c r="AM52" s="18"/>
      <c r="AN52" s="18"/>
      <c r="AO52" s="19"/>
      <c r="AP52" s="41"/>
    </row>
    <row r="53" spans="1:42" ht="34.9" hidden="1" customHeight="1" x14ac:dyDescent="0.25">
      <c r="A53" s="4"/>
      <c r="B53" s="4"/>
      <c r="C53" s="4"/>
      <c r="D53" s="4" t="s">
        <v>0</v>
      </c>
      <c r="E53" s="4" t="s">
        <v>4</v>
      </c>
      <c r="F53" s="4" t="s">
        <v>0</v>
      </c>
      <c r="G53" s="4" t="s">
        <v>3</v>
      </c>
      <c r="H53" s="4" t="s">
        <v>2</v>
      </c>
      <c r="I53" s="4" t="s">
        <v>1</v>
      </c>
      <c r="J53" s="4" t="s">
        <v>0</v>
      </c>
      <c r="K53" s="4" t="s">
        <v>0</v>
      </c>
      <c r="L53" s="4" t="s">
        <v>2</v>
      </c>
      <c r="M53" s="4" t="s">
        <v>0</v>
      </c>
      <c r="N53" s="4" t="s">
        <v>0</v>
      </c>
      <c r="O53" s="4" t="s">
        <v>0</v>
      </c>
      <c r="P53" s="4" t="s">
        <v>0</v>
      </c>
      <c r="Q53" s="45" t="s">
        <v>0</v>
      </c>
      <c r="R53" s="74" t="s">
        <v>113</v>
      </c>
      <c r="S53" s="8">
        <f t="shared" ref="S53:X53" si="10">S55+S57+S62+S59</f>
        <v>5930.6</v>
      </c>
      <c r="T53" s="8">
        <f t="shared" si="10"/>
        <v>4484.3</v>
      </c>
      <c r="U53" s="8">
        <f t="shared" si="10"/>
        <v>4484.3</v>
      </c>
      <c r="V53" s="8">
        <f t="shared" si="10"/>
        <v>4484.3</v>
      </c>
      <c r="W53" s="8">
        <f t="shared" si="10"/>
        <v>4484.3</v>
      </c>
      <c r="X53" s="8">
        <f t="shared" si="10"/>
        <v>4484.3</v>
      </c>
      <c r="Y53" s="7">
        <f>S53+T53+U53+V53+W53+X53</f>
        <v>28352.1</v>
      </c>
      <c r="Z53" s="6">
        <v>2023</v>
      </c>
      <c r="AA53" s="58"/>
      <c r="AB53" s="19"/>
      <c r="AC53" s="19"/>
      <c r="AD53" s="19"/>
      <c r="AE53" s="19"/>
      <c r="AF53" s="19"/>
      <c r="AG53" s="19"/>
      <c r="AH53" s="18"/>
      <c r="AI53" s="18"/>
      <c r="AJ53" s="18"/>
      <c r="AK53" s="18"/>
      <c r="AL53" s="18"/>
      <c r="AM53" s="18"/>
      <c r="AN53" s="18"/>
      <c r="AO53" s="19"/>
      <c r="AP53" s="41"/>
    </row>
    <row r="54" spans="1:42" ht="31.5" hidden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5"/>
      <c r="R54" s="74" t="s">
        <v>112</v>
      </c>
      <c r="S54" s="2">
        <f t="shared" ref="S54:X54" si="11">S56+S58+S60+S63</f>
        <v>10</v>
      </c>
      <c r="T54" s="2">
        <f t="shared" si="11"/>
        <v>10</v>
      </c>
      <c r="U54" s="2">
        <f t="shared" si="11"/>
        <v>10</v>
      </c>
      <c r="V54" s="2">
        <f t="shared" si="11"/>
        <v>10</v>
      </c>
      <c r="W54" s="2">
        <f t="shared" si="11"/>
        <v>10</v>
      </c>
      <c r="X54" s="2">
        <f t="shared" si="11"/>
        <v>10</v>
      </c>
      <c r="Y54" s="3">
        <v>10</v>
      </c>
      <c r="Z54" s="1">
        <v>2023</v>
      </c>
      <c r="AA54" s="61"/>
      <c r="AB54" s="61"/>
      <c r="AC54" s="92"/>
      <c r="AD54" s="100"/>
      <c r="AE54" s="62"/>
      <c r="AF54" s="92"/>
      <c r="AG54" s="100"/>
      <c r="AH54" s="18"/>
      <c r="AI54" s="18"/>
      <c r="AJ54" s="18"/>
      <c r="AK54" s="18"/>
      <c r="AL54" s="18"/>
      <c r="AM54" s="18"/>
      <c r="AN54" s="18"/>
      <c r="AO54" s="19"/>
      <c r="AP54" s="41"/>
    </row>
    <row r="55" spans="1:42" ht="31.5" hidden="1" x14ac:dyDescent="0.25">
      <c r="A55" s="4" t="s">
        <v>0</v>
      </c>
      <c r="B55" s="4" t="s">
        <v>0</v>
      </c>
      <c r="C55" s="4" t="s">
        <v>3</v>
      </c>
      <c r="D55" s="4" t="s">
        <v>0</v>
      </c>
      <c r="E55" s="4" t="s">
        <v>4</v>
      </c>
      <c r="F55" s="4" t="s">
        <v>0</v>
      </c>
      <c r="G55" s="4" t="s">
        <v>3</v>
      </c>
      <c r="H55" s="4" t="s">
        <v>2</v>
      </c>
      <c r="I55" s="4" t="s">
        <v>1</v>
      </c>
      <c r="J55" s="4" t="s">
        <v>0</v>
      </c>
      <c r="K55" s="4" t="s">
        <v>0</v>
      </c>
      <c r="L55" s="4" t="s">
        <v>2</v>
      </c>
      <c r="M55" s="4" t="s">
        <v>0</v>
      </c>
      <c r="N55" s="4" t="s">
        <v>0</v>
      </c>
      <c r="O55" s="4" t="s">
        <v>0</v>
      </c>
      <c r="P55" s="4" t="s">
        <v>0</v>
      </c>
      <c r="Q55" s="45" t="s">
        <v>0</v>
      </c>
      <c r="R55" s="73" t="s">
        <v>111</v>
      </c>
      <c r="S55" s="8">
        <v>1417.5</v>
      </c>
      <c r="T55" s="8">
        <v>1417.5</v>
      </c>
      <c r="U55" s="8">
        <v>1417.5</v>
      </c>
      <c r="V55" s="8">
        <v>1417.5</v>
      </c>
      <c r="W55" s="8">
        <v>1417.5</v>
      </c>
      <c r="X55" s="8">
        <v>1417.5</v>
      </c>
      <c r="Y55" s="7">
        <f>S55+T55+U55+V55+W55+X55</f>
        <v>8505</v>
      </c>
      <c r="Z55" s="6">
        <v>2023</v>
      </c>
      <c r="AA55" s="17"/>
      <c r="AB55" s="18"/>
      <c r="AC55" s="18"/>
      <c r="AD55" s="19"/>
      <c r="AE55" s="19"/>
      <c r="AF55" s="19"/>
      <c r="AG55" s="19"/>
      <c r="AH55" s="18"/>
      <c r="AI55" s="18"/>
      <c r="AJ55" s="18"/>
      <c r="AK55" s="18"/>
      <c r="AL55" s="18"/>
      <c r="AM55" s="18"/>
      <c r="AN55" s="18"/>
      <c r="AO55" s="19"/>
      <c r="AP55" s="41"/>
    </row>
    <row r="56" spans="1:42" s="12" customFormat="1" ht="47.25" hidden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5"/>
      <c r="R56" s="73" t="s">
        <v>110</v>
      </c>
      <c r="S56" s="2">
        <v>3</v>
      </c>
      <c r="T56" s="2">
        <v>3</v>
      </c>
      <c r="U56" s="2">
        <v>3</v>
      </c>
      <c r="V56" s="2">
        <v>3</v>
      </c>
      <c r="W56" s="2">
        <v>3</v>
      </c>
      <c r="X56" s="2">
        <v>3</v>
      </c>
      <c r="Y56" s="3">
        <v>3</v>
      </c>
      <c r="Z56" s="1">
        <v>2023</v>
      </c>
      <c r="AA56" s="61"/>
      <c r="AB56" s="61"/>
      <c r="AC56" s="61"/>
      <c r="AD56" s="16"/>
      <c r="AE56" s="16"/>
      <c r="AF56" s="16"/>
      <c r="AG56" s="16"/>
      <c r="AH56" s="15"/>
      <c r="AI56" s="15"/>
      <c r="AJ56" s="15"/>
      <c r="AK56" s="15"/>
      <c r="AL56" s="15"/>
      <c r="AM56" s="15"/>
      <c r="AN56" s="15"/>
      <c r="AO56" s="16"/>
      <c r="AP56" s="42"/>
    </row>
    <row r="57" spans="1:42" ht="31.5" hidden="1" x14ac:dyDescent="0.25">
      <c r="A57" s="4" t="s">
        <v>0</v>
      </c>
      <c r="B57" s="4" t="s">
        <v>0</v>
      </c>
      <c r="C57" s="4" t="s">
        <v>1</v>
      </c>
      <c r="D57" s="4" t="s">
        <v>0</v>
      </c>
      <c r="E57" s="4" t="s">
        <v>4</v>
      </c>
      <c r="F57" s="4" t="s">
        <v>0</v>
      </c>
      <c r="G57" s="4" t="s">
        <v>3</v>
      </c>
      <c r="H57" s="4" t="s">
        <v>2</v>
      </c>
      <c r="I57" s="4" t="s">
        <v>1</v>
      </c>
      <c r="J57" s="4" t="s">
        <v>0</v>
      </c>
      <c r="K57" s="4" t="s">
        <v>0</v>
      </c>
      <c r="L57" s="4" t="s">
        <v>2</v>
      </c>
      <c r="M57" s="4" t="s">
        <v>0</v>
      </c>
      <c r="N57" s="4" t="s">
        <v>0</v>
      </c>
      <c r="O57" s="4" t="s">
        <v>0</v>
      </c>
      <c r="P57" s="4" t="s">
        <v>0</v>
      </c>
      <c r="Q57" s="45" t="s">
        <v>0</v>
      </c>
      <c r="R57" s="73" t="s">
        <v>108</v>
      </c>
      <c r="S57" s="8">
        <v>1115</v>
      </c>
      <c r="T57" s="8">
        <v>1457.7</v>
      </c>
      <c r="U57" s="8">
        <v>1457.7</v>
      </c>
      <c r="V57" s="8">
        <v>1457.7</v>
      </c>
      <c r="W57" s="8">
        <v>1457.7</v>
      </c>
      <c r="X57" s="8">
        <v>1457.7</v>
      </c>
      <c r="Y57" s="7">
        <f>S57+T57+U57+V57+W57+X57</f>
        <v>8403.5</v>
      </c>
      <c r="Z57" s="6">
        <v>2023</v>
      </c>
      <c r="AA57" s="58"/>
      <c r="AB57" s="18"/>
      <c r="AC57" s="18"/>
      <c r="AD57" s="19"/>
      <c r="AE57" s="19"/>
      <c r="AF57" s="19"/>
      <c r="AG57" s="19"/>
      <c r="AH57" s="18"/>
      <c r="AI57" s="18"/>
      <c r="AJ57" s="18"/>
      <c r="AK57" s="18"/>
      <c r="AL57" s="18"/>
      <c r="AM57" s="18"/>
      <c r="AN57" s="18"/>
      <c r="AO57" s="19"/>
      <c r="AP57" s="41"/>
    </row>
    <row r="58" spans="1:42" s="12" customFormat="1" ht="47.25" hidden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5"/>
      <c r="R58" s="73" t="s">
        <v>109</v>
      </c>
      <c r="S58" s="2">
        <v>4</v>
      </c>
      <c r="T58" s="2">
        <v>4</v>
      </c>
      <c r="U58" s="2">
        <v>4</v>
      </c>
      <c r="V58" s="2">
        <v>4</v>
      </c>
      <c r="W58" s="2">
        <v>4</v>
      </c>
      <c r="X58" s="2">
        <v>4</v>
      </c>
      <c r="Y58" s="3">
        <v>4</v>
      </c>
      <c r="Z58" s="1">
        <v>2023</v>
      </c>
      <c r="AA58" s="92"/>
      <c r="AB58" s="93"/>
      <c r="AC58" s="61"/>
      <c r="AD58" s="16"/>
      <c r="AE58" s="16"/>
      <c r="AF58" s="16"/>
      <c r="AG58" s="16"/>
      <c r="AH58" s="15"/>
      <c r="AI58" s="15"/>
      <c r="AJ58" s="15"/>
      <c r="AK58" s="15"/>
      <c r="AL58" s="15"/>
      <c r="AM58" s="15"/>
      <c r="AN58" s="15"/>
      <c r="AO58" s="16"/>
      <c r="AP58" s="42"/>
    </row>
    <row r="59" spans="1:42" ht="31.5" hidden="1" x14ac:dyDescent="0.25">
      <c r="A59" s="4" t="s">
        <v>0</v>
      </c>
      <c r="B59" s="4" t="s">
        <v>0</v>
      </c>
      <c r="C59" s="4" t="s">
        <v>4</v>
      </c>
      <c r="D59" s="4" t="s">
        <v>0</v>
      </c>
      <c r="E59" s="4" t="s">
        <v>4</v>
      </c>
      <c r="F59" s="4" t="s">
        <v>0</v>
      </c>
      <c r="G59" s="4" t="s">
        <v>3</v>
      </c>
      <c r="H59" s="4" t="s">
        <v>2</v>
      </c>
      <c r="I59" s="4" t="s">
        <v>1</v>
      </c>
      <c r="J59" s="4" t="s">
        <v>0</v>
      </c>
      <c r="K59" s="4" t="s">
        <v>0</v>
      </c>
      <c r="L59" s="4" t="s">
        <v>2</v>
      </c>
      <c r="M59" s="4" t="s">
        <v>0</v>
      </c>
      <c r="N59" s="4" t="s">
        <v>0</v>
      </c>
      <c r="O59" s="4" t="s">
        <v>0</v>
      </c>
      <c r="P59" s="4" t="s">
        <v>0</v>
      </c>
      <c r="Q59" s="45" t="s">
        <v>0</v>
      </c>
      <c r="R59" s="73" t="s">
        <v>108</v>
      </c>
      <c r="S59" s="8">
        <v>962.3</v>
      </c>
      <c r="T59" s="8">
        <v>962.3</v>
      </c>
      <c r="U59" s="8">
        <v>962.3</v>
      </c>
      <c r="V59" s="8">
        <v>962.3</v>
      </c>
      <c r="W59" s="8">
        <v>962.3</v>
      </c>
      <c r="X59" s="8">
        <v>962.3</v>
      </c>
      <c r="Y59" s="7">
        <f>S59+T59+U59+V59+W59+X59</f>
        <v>5773.8</v>
      </c>
      <c r="Z59" s="6">
        <v>2023</v>
      </c>
      <c r="AA59" s="58"/>
      <c r="AB59" s="19"/>
      <c r="AC59" s="19"/>
      <c r="AD59" s="19"/>
      <c r="AE59" s="19"/>
      <c r="AF59" s="19"/>
      <c r="AG59" s="19"/>
      <c r="AH59" s="18"/>
      <c r="AI59" s="18"/>
      <c r="AJ59" s="18"/>
      <c r="AK59" s="18"/>
      <c r="AL59" s="18"/>
      <c r="AM59" s="18"/>
      <c r="AN59" s="18"/>
      <c r="AO59" s="19"/>
      <c r="AP59" s="41"/>
    </row>
    <row r="60" spans="1:42" ht="48" hidden="1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5"/>
      <c r="R60" s="73" t="s">
        <v>107</v>
      </c>
      <c r="S60" s="2">
        <v>2</v>
      </c>
      <c r="T60" s="2">
        <v>2</v>
      </c>
      <c r="U60" s="2">
        <v>2</v>
      </c>
      <c r="V60" s="2">
        <v>2</v>
      </c>
      <c r="W60" s="2">
        <v>2</v>
      </c>
      <c r="X60" s="2">
        <v>2</v>
      </c>
      <c r="Y60" s="3">
        <v>2</v>
      </c>
      <c r="Z60" s="1">
        <v>2023</v>
      </c>
      <c r="AA60" s="58"/>
      <c r="AB60" s="19"/>
      <c r="AC60" s="19"/>
      <c r="AD60" s="19"/>
      <c r="AE60" s="19"/>
      <c r="AF60" s="19"/>
      <c r="AG60" s="19"/>
      <c r="AH60" s="18"/>
      <c r="AI60" s="18"/>
      <c r="AJ60" s="18"/>
      <c r="AK60" s="18"/>
      <c r="AL60" s="18"/>
      <c r="AM60" s="18"/>
      <c r="AN60" s="18"/>
      <c r="AO60" s="19"/>
      <c r="AP60" s="41"/>
    </row>
    <row r="61" spans="1:42" s="12" customFormat="1" ht="47.25" hidden="1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5"/>
      <c r="R61" s="74" t="s">
        <v>106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3">
        <f>S61+T61+U61+V61+W61+X61</f>
        <v>0</v>
      </c>
      <c r="Z61" s="6">
        <v>2023</v>
      </c>
      <c r="AA61" s="92"/>
      <c r="AB61" s="93"/>
      <c r="AC61" s="61"/>
      <c r="AD61" s="16"/>
      <c r="AE61" s="16"/>
      <c r="AF61" s="16"/>
      <c r="AG61" s="16"/>
      <c r="AH61" s="15"/>
      <c r="AI61" s="15"/>
      <c r="AJ61" s="15"/>
      <c r="AK61" s="15"/>
      <c r="AL61" s="15"/>
      <c r="AM61" s="15"/>
      <c r="AN61" s="15"/>
      <c r="AO61" s="16"/>
      <c r="AP61" s="42"/>
    </row>
    <row r="62" spans="1:42" ht="31.5" hidden="1" x14ac:dyDescent="0.25">
      <c r="A62" s="4" t="s">
        <v>0</v>
      </c>
      <c r="B62" s="4" t="s">
        <v>0</v>
      </c>
      <c r="C62" s="4" t="s">
        <v>7</v>
      </c>
      <c r="D62" s="4" t="s">
        <v>0</v>
      </c>
      <c r="E62" s="4" t="s">
        <v>4</v>
      </c>
      <c r="F62" s="4" t="s">
        <v>0</v>
      </c>
      <c r="G62" s="4" t="s">
        <v>3</v>
      </c>
      <c r="H62" s="4" t="s">
        <v>2</v>
      </c>
      <c r="I62" s="4" t="s">
        <v>1</v>
      </c>
      <c r="J62" s="4" t="s">
        <v>0</v>
      </c>
      <c r="K62" s="4" t="s">
        <v>0</v>
      </c>
      <c r="L62" s="4" t="s">
        <v>2</v>
      </c>
      <c r="M62" s="4" t="s">
        <v>0</v>
      </c>
      <c r="N62" s="4" t="s">
        <v>0</v>
      </c>
      <c r="O62" s="4" t="s">
        <v>0</v>
      </c>
      <c r="P62" s="4" t="s">
        <v>0</v>
      </c>
      <c r="Q62" s="45" t="s">
        <v>0</v>
      </c>
      <c r="R62" s="73" t="s">
        <v>105</v>
      </c>
      <c r="S62" s="8">
        <f>646.8+300+1489</f>
        <v>2435.8000000000002</v>
      </c>
      <c r="T62" s="8">
        <v>646.79999999999995</v>
      </c>
      <c r="U62" s="8">
        <v>646.79999999999995</v>
      </c>
      <c r="V62" s="8">
        <v>646.79999999999995</v>
      </c>
      <c r="W62" s="8">
        <v>646.79999999999995</v>
      </c>
      <c r="X62" s="8">
        <v>646.79999999999995</v>
      </c>
      <c r="Y62" s="7">
        <f>S62+T62+U62+V62+W62+X62</f>
        <v>5669.8000000000011</v>
      </c>
      <c r="Z62" s="6">
        <v>2023</v>
      </c>
      <c r="AA62" s="58"/>
      <c r="AB62" s="19"/>
      <c r="AC62" s="19"/>
      <c r="AD62" s="19"/>
      <c r="AE62" s="19"/>
      <c r="AF62" s="19"/>
      <c r="AG62" s="19"/>
      <c r="AH62" s="18"/>
      <c r="AI62" s="18"/>
      <c r="AJ62" s="18"/>
      <c r="AK62" s="18"/>
      <c r="AL62" s="18"/>
      <c r="AM62" s="18"/>
      <c r="AN62" s="18"/>
      <c r="AO62" s="19"/>
      <c r="AP62" s="41"/>
    </row>
    <row r="63" spans="1:42" ht="48.6" hidden="1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5"/>
      <c r="R63" s="73" t="s">
        <v>104</v>
      </c>
      <c r="S63" s="2">
        <v>1</v>
      </c>
      <c r="T63" s="2">
        <v>1</v>
      </c>
      <c r="U63" s="2">
        <v>1</v>
      </c>
      <c r="V63" s="2">
        <v>1</v>
      </c>
      <c r="W63" s="2">
        <v>1</v>
      </c>
      <c r="X63" s="2">
        <v>1</v>
      </c>
      <c r="Y63" s="3">
        <v>1</v>
      </c>
      <c r="Z63" s="1">
        <v>2023</v>
      </c>
      <c r="AA63" s="58"/>
      <c r="AB63" s="19"/>
      <c r="AC63" s="19"/>
      <c r="AD63" s="19"/>
      <c r="AE63" s="19"/>
      <c r="AF63" s="19"/>
      <c r="AG63" s="19"/>
      <c r="AH63" s="18"/>
      <c r="AI63" s="18"/>
      <c r="AJ63" s="18"/>
      <c r="AK63" s="18"/>
      <c r="AL63" s="18"/>
      <c r="AM63" s="18"/>
      <c r="AN63" s="18"/>
      <c r="AO63" s="19"/>
      <c r="AP63" s="41"/>
    </row>
    <row r="64" spans="1:42" ht="47.25" hidden="1" x14ac:dyDescent="0.25">
      <c r="A64" s="4"/>
      <c r="B64" s="4"/>
      <c r="C64" s="4"/>
      <c r="D64" s="4" t="s">
        <v>0</v>
      </c>
      <c r="E64" s="4" t="s">
        <v>4</v>
      </c>
      <c r="F64" s="4" t="s">
        <v>0</v>
      </c>
      <c r="G64" s="4" t="s">
        <v>3</v>
      </c>
      <c r="H64" s="4" t="s">
        <v>2</v>
      </c>
      <c r="I64" s="4" t="s">
        <v>1</v>
      </c>
      <c r="J64" s="4" t="s">
        <v>0</v>
      </c>
      <c r="K64" s="4" t="s">
        <v>0</v>
      </c>
      <c r="L64" s="4" t="s">
        <v>2</v>
      </c>
      <c r="M64" s="4" t="s">
        <v>0</v>
      </c>
      <c r="N64" s="4" t="s">
        <v>0</v>
      </c>
      <c r="O64" s="4" t="s">
        <v>0</v>
      </c>
      <c r="P64" s="4" t="s">
        <v>0</v>
      </c>
      <c r="Q64" s="45" t="s">
        <v>0</v>
      </c>
      <c r="R64" s="74" t="s">
        <v>103</v>
      </c>
      <c r="S64" s="8">
        <f t="shared" ref="S64:X65" si="12">S66+S68+S70</f>
        <v>7340.4</v>
      </c>
      <c r="T64" s="8">
        <f t="shared" si="12"/>
        <v>8041.5</v>
      </c>
      <c r="U64" s="8">
        <f t="shared" si="12"/>
        <v>8041.5</v>
      </c>
      <c r="V64" s="8">
        <f t="shared" si="12"/>
        <v>8041.5</v>
      </c>
      <c r="W64" s="8">
        <f t="shared" si="12"/>
        <v>8041.5</v>
      </c>
      <c r="X64" s="8">
        <f t="shared" si="12"/>
        <v>8041.5</v>
      </c>
      <c r="Y64" s="7">
        <f>S64+T64+U64+V64+W64+X64</f>
        <v>47547.9</v>
      </c>
      <c r="Z64" s="6">
        <v>2023</v>
      </c>
      <c r="AA64" s="58"/>
      <c r="AB64" s="19"/>
      <c r="AC64" s="19"/>
      <c r="AD64" s="19"/>
      <c r="AE64" s="19"/>
      <c r="AF64" s="19"/>
      <c r="AG64" s="19"/>
      <c r="AH64" s="18"/>
      <c r="AI64" s="18"/>
      <c r="AJ64" s="18"/>
      <c r="AK64" s="18"/>
      <c r="AL64" s="18"/>
      <c r="AM64" s="18"/>
      <c r="AN64" s="18"/>
      <c r="AO64" s="19"/>
      <c r="AP64" s="41"/>
    </row>
    <row r="65" spans="1:42" s="12" customFormat="1" ht="48.6" hidden="1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5"/>
      <c r="R65" s="74" t="s">
        <v>102</v>
      </c>
      <c r="S65" s="2">
        <f t="shared" si="12"/>
        <v>19</v>
      </c>
      <c r="T65" s="2">
        <f t="shared" si="12"/>
        <v>19</v>
      </c>
      <c r="U65" s="2">
        <f t="shared" si="12"/>
        <v>19</v>
      </c>
      <c r="V65" s="2">
        <f t="shared" si="12"/>
        <v>19</v>
      </c>
      <c r="W65" s="2">
        <f t="shared" si="12"/>
        <v>19</v>
      </c>
      <c r="X65" s="2">
        <f t="shared" si="12"/>
        <v>19</v>
      </c>
      <c r="Y65" s="3">
        <v>19</v>
      </c>
      <c r="Z65" s="1">
        <v>2023</v>
      </c>
      <c r="AA65" s="58"/>
      <c r="AB65" s="16"/>
      <c r="AC65" s="16"/>
      <c r="AD65" s="16"/>
      <c r="AE65" s="16"/>
      <c r="AF65" s="16"/>
      <c r="AG65" s="16"/>
      <c r="AH65" s="15"/>
      <c r="AI65" s="15"/>
      <c r="AJ65" s="15"/>
      <c r="AK65" s="15"/>
      <c r="AL65" s="15"/>
      <c r="AM65" s="15"/>
      <c r="AN65" s="15"/>
      <c r="AO65" s="16"/>
      <c r="AP65" s="42"/>
    </row>
    <row r="66" spans="1:42" ht="47.25" hidden="1" x14ac:dyDescent="0.25">
      <c r="A66" s="4" t="s">
        <v>0</v>
      </c>
      <c r="B66" s="4" t="s">
        <v>0</v>
      </c>
      <c r="C66" s="4" t="s">
        <v>3</v>
      </c>
      <c r="D66" s="4" t="s">
        <v>0</v>
      </c>
      <c r="E66" s="4" t="s">
        <v>4</v>
      </c>
      <c r="F66" s="4" t="s">
        <v>0</v>
      </c>
      <c r="G66" s="4" t="s">
        <v>3</v>
      </c>
      <c r="H66" s="4" t="s">
        <v>2</v>
      </c>
      <c r="I66" s="4" t="s">
        <v>1</v>
      </c>
      <c r="J66" s="4" t="s">
        <v>0</v>
      </c>
      <c r="K66" s="4" t="s">
        <v>0</v>
      </c>
      <c r="L66" s="4" t="s">
        <v>2</v>
      </c>
      <c r="M66" s="4" t="s">
        <v>0</v>
      </c>
      <c r="N66" s="4" t="s">
        <v>0</v>
      </c>
      <c r="O66" s="4" t="s">
        <v>0</v>
      </c>
      <c r="P66" s="4" t="s">
        <v>0</v>
      </c>
      <c r="Q66" s="45" t="s">
        <v>0</v>
      </c>
      <c r="R66" s="73" t="s">
        <v>100</v>
      </c>
      <c r="S66" s="8">
        <v>2867.4</v>
      </c>
      <c r="T66" s="8">
        <v>2867.4</v>
      </c>
      <c r="U66" s="8">
        <v>2867.4</v>
      </c>
      <c r="V66" s="8">
        <v>2867.4</v>
      </c>
      <c r="W66" s="8">
        <v>2867.4</v>
      </c>
      <c r="X66" s="8">
        <v>2867.4</v>
      </c>
      <c r="Y66" s="7">
        <f>S66+T66+U66+V66+W66+X66</f>
        <v>17204.400000000001</v>
      </c>
      <c r="Z66" s="6">
        <v>2023</v>
      </c>
      <c r="AA66" s="89"/>
      <c r="AB66" s="90"/>
      <c r="AC66" s="90"/>
      <c r="AD66" s="19"/>
      <c r="AE66" s="19"/>
      <c r="AF66" s="101"/>
      <c r="AG66" s="90"/>
      <c r="AH66" s="18"/>
      <c r="AI66" s="18"/>
      <c r="AJ66" s="18"/>
      <c r="AK66" s="18"/>
      <c r="AL66" s="18"/>
      <c r="AM66" s="18"/>
      <c r="AN66" s="18"/>
      <c r="AO66" s="19"/>
      <c r="AP66" s="41"/>
    </row>
    <row r="67" spans="1:42" s="12" customFormat="1" ht="48.6" hidden="1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5"/>
      <c r="R67" s="73" t="s">
        <v>101</v>
      </c>
      <c r="S67" s="2">
        <v>13</v>
      </c>
      <c r="T67" s="2">
        <v>13</v>
      </c>
      <c r="U67" s="2">
        <v>13</v>
      </c>
      <c r="V67" s="2">
        <v>13</v>
      </c>
      <c r="W67" s="2">
        <v>13</v>
      </c>
      <c r="X67" s="2">
        <v>13</v>
      </c>
      <c r="Y67" s="3">
        <v>13</v>
      </c>
      <c r="Z67" s="1">
        <v>2023</v>
      </c>
      <c r="AA67" s="58"/>
      <c r="AB67" s="16"/>
      <c r="AC67" s="16"/>
      <c r="AD67" s="16"/>
      <c r="AE67" s="16"/>
      <c r="AF67" s="16"/>
      <c r="AG67" s="16"/>
      <c r="AH67" s="15"/>
      <c r="AI67" s="15"/>
      <c r="AJ67" s="15"/>
      <c r="AK67" s="15"/>
      <c r="AL67" s="15"/>
      <c r="AM67" s="15"/>
      <c r="AN67" s="15"/>
      <c r="AO67" s="16"/>
      <c r="AP67" s="42"/>
    </row>
    <row r="68" spans="1:42" ht="47.25" hidden="1" x14ac:dyDescent="0.25">
      <c r="A68" s="4" t="s">
        <v>0</v>
      </c>
      <c r="B68" s="4" t="s">
        <v>0</v>
      </c>
      <c r="C68" s="4" t="s">
        <v>1</v>
      </c>
      <c r="D68" s="4" t="s">
        <v>0</v>
      </c>
      <c r="E68" s="4" t="s">
        <v>4</v>
      </c>
      <c r="F68" s="4" t="s">
        <v>0</v>
      </c>
      <c r="G68" s="4" t="s">
        <v>3</v>
      </c>
      <c r="H68" s="4" t="s">
        <v>2</v>
      </c>
      <c r="I68" s="4" t="s">
        <v>1</v>
      </c>
      <c r="J68" s="4" t="s">
        <v>0</v>
      </c>
      <c r="K68" s="4" t="s">
        <v>0</v>
      </c>
      <c r="L68" s="4" t="s">
        <v>2</v>
      </c>
      <c r="M68" s="4" t="s">
        <v>0</v>
      </c>
      <c r="N68" s="4" t="s">
        <v>0</v>
      </c>
      <c r="O68" s="4" t="s">
        <v>0</v>
      </c>
      <c r="P68" s="4" t="s">
        <v>0</v>
      </c>
      <c r="Q68" s="45" t="s">
        <v>0</v>
      </c>
      <c r="R68" s="73" t="s">
        <v>100</v>
      </c>
      <c r="S68" s="8">
        <v>808</v>
      </c>
      <c r="T68" s="8">
        <v>1509.1</v>
      </c>
      <c r="U68" s="8">
        <v>1509.1</v>
      </c>
      <c r="V68" s="8">
        <v>1509.1</v>
      </c>
      <c r="W68" s="8">
        <v>1509.1</v>
      </c>
      <c r="X68" s="8">
        <v>1509.1</v>
      </c>
      <c r="Y68" s="7">
        <f>S68+T68+U68+V68+W68+X68</f>
        <v>8353.5</v>
      </c>
      <c r="Z68" s="6">
        <v>2023</v>
      </c>
      <c r="AA68" s="58"/>
      <c r="AB68" s="19"/>
      <c r="AC68" s="19"/>
      <c r="AD68" s="19"/>
      <c r="AE68" s="19"/>
      <c r="AF68" s="19"/>
      <c r="AG68" s="19"/>
      <c r="AH68" s="18"/>
      <c r="AI68" s="18"/>
      <c r="AJ68" s="18"/>
      <c r="AK68" s="18"/>
      <c r="AL68" s="18"/>
      <c r="AM68" s="18"/>
      <c r="AN68" s="18"/>
      <c r="AO68" s="19"/>
      <c r="AP68" s="41"/>
    </row>
    <row r="69" spans="1:42" s="12" customFormat="1" ht="48" hidden="1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5"/>
      <c r="R69" s="73" t="s">
        <v>99</v>
      </c>
      <c r="S69" s="2">
        <v>1</v>
      </c>
      <c r="T69" s="2">
        <v>1</v>
      </c>
      <c r="U69" s="2">
        <v>1</v>
      </c>
      <c r="V69" s="2">
        <v>1</v>
      </c>
      <c r="W69" s="2">
        <v>1</v>
      </c>
      <c r="X69" s="2">
        <v>1</v>
      </c>
      <c r="Y69" s="3">
        <v>1</v>
      </c>
      <c r="Z69" s="1">
        <v>2023</v>
      </c>
      <c r="AA69" s="92"/>
      <c r="AB69" s="93"/>
      <c r="AC69" s="15"/>
      <c r="AD69" s="16"/>
      <c r="AE69" s="16"/>
      <c r="AF69" s="16"/>
      <c r="AG69" s="16"/>
      <c r="AH69" s="15"/>
      <c r="AI69" s="15"/>
      <c r="AJ69" s="15"/>
      <c r="AK69" s="15"/>
      <c r="AL69" s="15"/>
      <c r="AM69" s="15"/>
      <c r="AN69" s="15"/>
      <c r="AO69" s="16"/>
      <c r="AP69" s="42"/>
    </row>
    <row r="70" spans="1:42" ht="47.25" hidden="1" x14ac:dyDescent="0.25">
      <c r="A70" s="4" t="s">
        <v>0</v>
      </c>
      <c r="B70" s="4" t="s">
        <v>0</v>
      </c>
      <c r="C70" s="4" t="s">
        <v>4</v>
      </c>
      <c r="D70" s="4" t="s">
        <v>0</v>
      </c>
      <c r="E70" s="4" t="s">
        <v>4</v>
      </c>
      <c r="F70" s="4" t="s">
        <v>0</v>
      </c>
      <c r="G70" s="4" t="s">
        <v>3</v>
      </c>
      <c r="H70" s="4" t="s">
        <v>2</v>
      </c>
      <c r="I70" s="4" t="s">
        <v>1</v>
      </c>
      <c r="J70" s="4" t="s">
        <v>0</v>
      </c>
      <c r="K70" s="4" t="s">
        <v>0</v>
      </c>
      <c r="L70" s="4" t="s">
        <v>2</v>
      </c>
      <c r="M70" s="4" t="s">
        <v>0</v>
      </c>
      <c r="N70" s="4" t="s">
        <v>0</v>
      </c>
      <c r="O70" s="4" t="s">
        <v>0</v>
      </c>
      <c r="P70" s="4" t="s">
        <v>0</v>
      </c>
      <c r="Q70" s="45" t="s">
        <v>0</v>
      </c>
      <c r="R70" s="73" t="s">
        <v>98</v>
      </c>
      <c r="S70" s="8">
        <v>3665</v>
      </c>
      <c r="T70" s="8">
        <v>3665</v>
      </c>
      <c r="U70" s="8">
        <v>3665</v>
      </c>
      <c r="V70" s="8">
        <v>3665</v>
      </c>
      <c r="W70" s="8">
        <v>3665</v>
      </c>
      <c r="X70" s="8">
        <v>3665</v>
      </c>
      <c r="Y70" s="7">
        <f>S70+T70+U70+V70+W70+X70</f>
        <v>21990</v>
      </c>
      <c r="Z70" s="6">
        <v>2023</v>
      </c>
      <c r="AA70" s="58"/>
      <c r="AB70" s="19"/>
      <c r="AC70" s="19"/>
      <c r="AD70" s="19"/>
      <c r="AE70" s="19"/>
      <c r="AF70" s="19"/>
      <c r="AG70" s="19"/>
      <c r="AH70" s="18"/>
      <c r="AI70" s="18"/>
      <c r="AJ70" s="18"/>
      <c r="AK70" s="18"/>
      <c r="AL70" s="18"/>
      <c r="AM70" s="18"/>
      <c r="AN70" s="18"/>
      <c r="AO70" s="19"/>
      <c r="AP70" s="41"/>
    </row>
    <row r="71" spans="1:42" ht="48" hidden="1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5"/>
      <c r="R71" s="73" t="s">
        <v>97</v>
      </c>
      <c r="S71" s="2">
        <v>5</v>
      </c>
      <c r="T71" s="2">
        <v>5</v>
      </c>
      <c r="U71" s="2">
        <v>5</v>
      </c>
      <c r="V71" s="2">
        <v>5</v>
      </c>
      <c r="W71" s="2">
        <v>5</v>
      </c>
      <c r="X71" s="2">
        <v>5</v>
      </c>
      <c r="Y71" s="3">
        <v>5</v>
      </c>
      <c r="Z71" s="6">
        <v>2023</v>
      </c>
      <c r="AA71" s="89"/>
      <c r="AB71" s="90"/>
      <c r="AC71" s="19"/>
      <c r="AD71" s="19"/>
      <c r="AE71" s="19"/>
      <c r="AF71" s="19"/>
      <c r="AG71" s="19"/>
      <c r="AH71" s="18"/>
      <c r="AI71" s="18"/>
      <c r="AJ71" s="18"/>
      <c r="AK71" s="18"/>
      <c r="AL71" s="18"/>
      <c r="AM71" s="18"/>
      <c r="AN71" s="18"/>
      <c r="AO71" s="19"/>
      <c r="AP71" s="41"/>
    </row>
    <row r="72" spans="1:42" ht="31.5" hidden="1" x14ac:dyDescent="0.25">
      <c r="A72" s="4"/>
      <c r="B72" s="4"/>
      <c r="C72" s="4"/>
      <c r="D72" s="4" t="s">
        <v>0</v>
      </c>
      <c r="E72" s="4" t="s">
        <v>4</v>
      </c>
      <c r="F72" s="4" t="s">
        <v>0</v>
      </c>
      <c r="G72" s="4" t="s">
        <v>3</v>
      </c>
      <c r="H72" s="4" t="s">
        <v>2</v>
      </c>
      <c r="I72" s="4" t="s">
        <v>1</v>
      </c>
      <c r="J72" s="4" t="s">
        <v>0</v>
      </c>
      <c r="K72" s="4" t="s">
        <v>0</v>
      </c>
      <c r="L72" s="4" t="s">
        <v>2</v>
      </c>
      <c r="M72" s="4" t="s">
        <v>0</v>
      </c>
      <c r="N72" s="4" t="s">
        <v>0</v>
      </c>
      <c r="O72" s="4" t="s">
        <v>0</v>
      </c>
      <c r="P72" s="4" t="s">
        <v>0</v>
      </c>
      <c r="Q72" s="45" t="s">
        <v>0</v>
      </c>
      <c r="R72" s="74" t="s">
        <v>96</v>
      </c>
      <c r="S72" s="8">
        <f t="shared" ref="S72:X72" si="13">S76+S79+S82+S85+S88</f>
        <v>6139.8</v>
      </c>
      <c r="T72" s="8">
        <f t="shared" si="13"/>
        <v>8561.5</v>
      </c>
      <c r="U72" s="8">
        <f t="shared" si="13"/>
        <v>8561.5</v>
      </c>
      <c r="V72" s="8">
        <f t="shared" si="13"/>
        <v>8561.5</v>
      </c>
      <c r="W72" s="8">
        <f t="shared" si="13"/>
        <v>8561.5</v>
      </c>
      <c r="X72" s="8">
        <f t="shared" si="13"/>
        <v>8561.5</v>
      </c>
      <c r="Y72" s="7">
        <f>SUM(S72:X72)</f>
        <v>48947.3</v>
      </c>
      <c r="Z72" s="6">
        <v>2023</v>
      </c>
      <c r="AA72" s="58"/>
      <c r="AB72" s="19"/>
      <c r="AC72" s="19"/>
      <c r="AD72" s="19"/>
      <c r="AE72" s="19"/>
      <c r="AF72" s="19"/>
      <c r="AG72" s="19"/>
      <c r="AH72" s="18"/>
      <c r="AI72" s="18"/>
      <c r="AJ72" s="18"/>
      <c r="AK72" s="18"/>
      <c r="AL72" s="18"/>
      <c r="AM72" s="18"/>
      <c r="AN72" s="18"/>
      <c r="AO72" s="19"/>
      <c r="AP72" s="41"/>
    </row>
    <row r="73" spans="1:42" ht="63" hidden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5"/>
      <c r="R73" s="74" t="s">
        <v>95</v>
      </c>
      <c r="S73" s="2">
        <f t="shared" ref="S73:X74" si="14">S77+S80+S83+S86</f>
        <v>183</v>
      </c>
      <c r="T73" s="2">
        <f t="shared" si="14"/>
        <v>182</v>
      </c>
      <c r="U73" s="2">
        <f t="shared" si="14"/>
        <v>182</v>
      </c>
      <c r="V73" s="2">
        <f t="shared" si="14"/>
        <v>183</v>
      </c>
      <c r="W73" s="2">
        <f t="shared" si="14"/>
        <v>182</v>
      </c>
      <c r="X73" s="2">
        <f t="shared" si="14"/>
        <v>182</v>
      </c>
      <c r="Y73" s="3">
        <f>S73+T73+U73+V73+W73+X73</f>
        <v>1094</v>
      </c>
      <c r="Z73" s="1">
        <v>2023</v>
      </c>
      <c r="AA73" s="58"/>
      <c r="AB73" s="19"/>
      <c r="AC73" s="19"/>
      <c r="AD73" s="19"/>
      <c r="AE73" s="19"/>
      <c r="AF73" s="19"/>
      <c r="AG73" s="19"/>
      <c r="AH73" s="18"/>
      <c r="AI73" s="18"/>
      <c r="AJ73" s="18"/>
      <c r="AK73" s="18"/>
      <c r="AL73" s="18"/>
      <c r="AM73" s="18"/>
      <c r="AN73" s="18"/>
      <c r="AO73" s="19"/>
      <c r="AP73" s="41"/>
    </row>
    <row r="74" spans="1:42" ht="31.5" hidden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5"/>
      <c r="R74" s="74" t="s">
        <v>94</v>
      </c>
      <c r="S74" s="2">
        <f t="shared" si="14"/>
        <v>17</v>
      </c>
      <c r="T74" s="2">
        <f t="shared" si="14"/>
        <v>17</v>
      </c>
      <c r="U74" s="2">
        <f t="shared" si="14"/>
        <v>17</v>
      </c>
      <c r="V74" s="2">
        <f t="shared" si="14"/>
        <v>17</v>
      </c>
      <c r="W74" s="2">
        <f t="shared" si="14"/>
        <v>17</v>
      </c>
      <c r="X74" s="2">
        <f t="shared" si="14"/>
        <v>17</v>
      </c>
      <c r="Y74" s="3">
        <v>17</v>
      </c>
      <c r="Z74" s="1">
        <v>2023</v>
      </c>
      <c r="AA74" s="58"/>
      <c r="AB74" s="19"/>
      <c r="AC74" s="19"/>
      <c r="AD74" s="19"/>
      <c r="AE74" s="19"/>
      <c r="AF74" s="19"/>
      <c r="AG74" s="19"/>
      <c r="AH74" s="18"/>
      <c r="AI74" s="18"/>
      <c r="AJ74" s="18"/>
      <c r="AK74" s="18"/>
      <c r="AL74" s="18"/>
      <c r="AM74" s="18"/>
      <c r="AN74" s="18"/>
      <c r="AO74" s="19"/>
      <c r="AP74" s="41"/>
    </row>
    <row r="75" spans="1:42" ht="78.75" hidden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5"/>
      <c r="R75" s="74" t="s">
        <v>93</v>
      </c>
      <c r="S75" s="2">
        <f t="shared" ref="S75:X75" si="15">S89</f>
        <v>0</v>
      </c>
      <c r="T75" s="2">
        <f t="shared" si="15"/>
        <v>16</v>
      </c>
      <c r="U75" s="2">
        <f t="shared" si="15"/>
        <v>16</v>
      </c>
      <c r="V75" s="2">
        <f t="shared" si="15"/>
        <v>16</v>
      </c>
      <c r="W75" s="2">
        <f t="shared" si="15"/>
        <v>16</v>
      </c>
      <c r="X75" s="2">
        <f t="shared" si="15"/>
        <v>16</v>
      </c>
      <c r="Y75" s="3">
        <f>S75+T75+U75+V75+W75+X75</f>
        <v>80</v>
      </c>
      <c r="Z75" s="1">
        <v>2023</v>
      </c>
      <c r="AA75" s="89"/>
      <c r="AB75" s="90"/>
      <c r="AC75" s="19"/>
      <c r="AD75" s="19"/>
      <c r="AE75" s="19"/>
      <c r="AF75" s="19"/>
      <c r="AG75" s="19"/>
      <c r="AH75" s="18"/>
      <c r="AI75" s="18"/>
      <c r="AJ75" s="18"/>
      <c r="AK75" s="18"/>
      <c r="AL75" s="18"/>
      <c r="AM75" s="18"/>
      <c r="AN75" s="18"/>
      <c r="AO75" s="19"/>
      <c r="AP75" s="41"/>
    </row>
    <row r="76" spans="1:42" ht="31.5" hidden="1" x14ac:dyDescent="0.25">
      <c r="A76" s="4" t="s">
        <v>0</v>
      </c>
      <c r="B76" s="4" t="s">
        <v>0</v>
      </c>
      <c r="C76" s="4" t="s">
        <v>3</v>
      </c>
      <c r="D76" s="4" t="s">
        <v>0</v>
      </c>
      <c r="E76" s="4" t="s">
        <v>4</v>
      </c>
      <c r="F76" s="4" t="s">
        <v>0</v>
      </c>
      <c r="G76" s="4" t="s">
        <v>3</v>
      </c>
      <c r="H76" s="4" t="s">
        <v>2</v>
      </c>
      <c r="I76" s="4" t="s">
        <v>1</v>
      </c>
      <c r="J76" s="4" t="s">
        <v>0</v>
      </c>
      <c r="K76" s="4" t="s">
        <v>0</v>
      </c>
      <c r="L76" s="4" t="s">
        <v>2</v>
      </c>
      <c r="M76" s="4" t="s">
        <v>0</v>
      </c>
      <c r="N76" s="4" t="s">
        <v>0</v>
      </c>
      <c r="O76" s="4" t="s">
        <v>0</v>
      </c>
      <c r="P76" s="4" t="s">
        <v>0</v>
      </c>
      <c r="Q76" s="45" t="s">
        <v>0</v>
      </c>
      <c r="R76" s="73" t="s">
        <v>83</v>
      </c>
      <c r="S76" s="8">
        <v>1780.9</v>
      </c>
      <c r="T76" s="8">
        <v>1780.9</v>
      </c>
      <c r="U76" s="8">
        <v>1780.9</v>
      </c>
      <c r="V76" s="8">
        <v>1780.9</v>
      </c>
      <c r="W76" s="8">
        <v>1780.9</v>
      </c>
      <c r="X76" s="8">
        <v>1780.9</v>
      </c>
      <c r="Y76" s="7">
        <f>S76+T76+U76+V76+W76+X76</f>
        <v>10685.4</v>
      </c>
      <c r="Z76" s="6">
        <v>2023</v>
      </c>
      <c r="AA76" s="58"/>
      <c r="AB76" s="19"/>
      <c r="AC76" s="19"/>
      <c r="AD76" s="19"/>
      <c r="AE76" s="19"/>
      <c r="AF76" s="19"/>
      <c r="AG76" s="19"/>
      <c r="AH76" s="18"/>
      <c r="AI76" s="18"/>
      <c r="AJ76" s="18"/>
      <c r="AK76" s="18"/>
      <c r="AL76" s="18"/>
      <c r="AM76" s="18"/>
      <c r="AN76" s="18"/>
      <c r="AO76" s="19"/>
      <c r="AP76" s="41"/>
    </row>
    <row r="77" spans="1:42" ht="63" hidden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5"/>
      <c r="R77" s="74" t="s">
        <v>92</v>
      </c>
      <c r="S77" s="2">
        <v>33</v>
      </c>
      <c r="T77" s="2">
        <v>33</v>
      </c>
      <c r="U77" s="2">
        <v>33</v>
      </c>
      <c r="V77" s="2">
        <v>33</v>
      </c>
      <c r="W77" s="2">
        <v>33</v>
      </c>
      <c r="X77" s="2">
        <v>33</v>
      </c>
      <c r="Y77" s="3">
        <f>S77+T77+U77+V77+W77+X77</f>
        <v>198</v>
      </c>
      <c r="Z77" s="1">
        <v>2023</v>
      </c>
      <c r="AA77" s="58"/>
      <c r="AB77" s="102"/>
      <c r="AC77" s="102"/>
      <c r="AD77" s="19"/>
      <c r="AE77" s="19"/>
      <c r="AF77" s="19"/>
      <c r="AG77" s="19"/>
      <c r="AH77" s="18"/>
      <c r="AI77" s="18"/>
      <c r="AJ77" s="18"/>
      <c r="AK77" s="18"/>
      <c r="AL77" s="18"/>
      <c r="AM77" s="18"/>
      <c r="AN77" s="18"/>
      <c r="AO77" s="19"/>
      <c r="AP77" s="41"/>
    </row>
    <row r="78" spans="1:42" ht="47.25" hidden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5"/>
      <c r="R78" s="74" t="s">
        <v>91</v>
      </c>
      <c r="S78" s="2">
        <v>4</v>
      </c>
      <c r="T78" s="2">
        <v>4</v>
      </c>
      <c r="U78" s="2">
        <v>4</v>
      </c>
      <c r="V78" s="2">
        <v>4</v>
      </c>
      <c r="W78" s="2">
        <v>4</v>
      </c>
      <c r="X78" s="2">
        <v>4</v>
      </c>
      <c r="Y78" s="3">
        <v>4</v>
      </c>
      <c r="Z78" s="1">
        <v>2023</v>
      </c>
      <c r="AA78" s="58"/>
      <c r="AB78" s="19"/>
      <c r="AC78" s="19"/>
      <c r="AD78" s="19"/>
      <c r="AE78" s="19"/>
      <c r="AF78" s="19"/>
      <c r="AG78" s="19"/>
      <c r="AH78" s="18"/>
      <c r="AI78" s="18"/>
      <c r="AJ78" s="18"/>
      <c r="AK78" s="18"/>
      <c r="AL78" s="18"/>
      <c r="AM78" s="18"/>
      <c r="AN78" s="18"/>
      <c r="AO78" s="19"/>
      <c r="AP78" s="41"/>
    </row>
    <row r="79" spans="1:42" ht="31.5" hidden="1" x14ac:dyDescent="0.25">
      <c r="A79" s="4" t="s">
        <v>0</v>
      </c>
      <c r="B79" s="4" t="s">
        <v>0</v>
      </c>
      <c r="C79" s="4" t="s">
        <v>1</v>
      </c>
      <c r="D79" s="4" t="s">
        <v>0</v>
      </c>
      <c r="E79" s="4" t="s">
        <v>4</v>
      </c>
      <c r="F79" s="4" t="s">
        <v>0</v>
      </c>
      <c r="G79" s="4" t="s">
        <v>3</v>
      </c>
      <c r="H79" s="4" t="s">
        <v>2</v>
      </c>
      <c r="I79" s="4" t="s">
        <v>1</v>
      </c>
      <c r="J79" s="4" t="s">
        <v>0</v>
      </c>
      <c r="K79" s="4" t="s">
        <v>0</v>
      </c>
      <c r="L79" s="4" t="s">
        <v>2</v>
      </c>
      <c r="M79" s="4" t="s">
        <v>0</v>
      </c>
      <c r="N79" s="4" t="s">
        <v>0</v>
      </c>
      <c r="O79" s="4" t="s">
        <v>0</v>
      </c>
      <c r="P79" s="4" t="s">
        <v>0</v>
      </c>
      <c r="Q79" s="45" t="s">
        <v>0</v>
      </c>
      <c r="R79" s="73" t="s">
        <v>88</v>
      </c>
      <c r="S79" s="8">
        <v>1051.4000000000001</v>
      </c>
      <c r="T79" s="8">
        <v>1051.4000000000001</v>
      </c>
      <c r="U79" s="8">
        <v>1051.4000000000001</v>
      </c>
      <c r="V79" s="8">
        <v>1051.4000000000001</v>
      </c>
      <c r="W79" s="8">
        <v>1051.4000000000001</v>
      </c>
      <c r="X79" s="8">
        <v>1051.4000000000001</v>
      </c>
      <c r="Y79" s="7">
        <f>S79+T79+U79+V79+W79+X79</f>
        <v>6308.4</v>
      </c>
      <c r="Z79" s="6">
        <v>2023</v>
      </c>
      <c r="AA79" s="89"/>
      <c r="AB79" s="90"/>
      <c r="AC79" s="19"/>
      <c r="AD79" s="19"/>
      <c r="AE79" s="19"/>
      <c r="AF79" s="19"/>
      <c r="AG79" s="19"/>
      <c r="AH79" s="18"/>
      <c r="AI79" s="18"/>
      <c r="AJ79" s="18"/>
      <c r="AK79" s="18"/>
      <c r="AL79" s="18"/>
      <c r="AM79" s="18"/>
      <c r="AN79" s="18"/>
      <c r="AO79" s="19"/>
      <c r="AP79" s="41"/>
    </row>
    <row r="80" spans="1:42" ht="63" hidden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5"/>
      <c r="R80" s="74" t="s">
        <v>90</v>
      </c>
      <c r="S80" s="2">
        <v>8</v>
      </c>
      <c r="T80" s="2">
        <v>8</v>
      </c>
      <c r="U80" s="2">
        <v>8</v>
      </c>
      <c r="V80" s="2">
        <v>8</v>
      </c>
      <c r="W80" s="2">
        <v>8</v>
      </c>
      <c r="X80" s="2">
        <v>8</v>
      </c>
      <c r="Y80" s="3">
        <f>S80+T80+U80+V80+W80+X80</f>
        <v>48</v>
      </c>
      <c r="Z80" s="1">
        <v>2023</v>
      </c>
      <c r="AA80" s="58"/>
      <c r="AB80" s="19"/>
      <c r="AC80" s="19"/>
      <c r="AD80" s="19"/>
      <c r="AE80" s="19"/>
      <c r="AF80" s="19"/>
      <c r="AG80" s="19"/>
      <c r="AH80" s="18"/>
      <c r="AI80" s="18"/>
      <c r="AJ80" s="18"/>
      <c r="AK80" s="18"/>
      <c r="AL80" s="18"/>
      <c r="AM80" s="18"/>
      <c r="AN80" s="18"/>
      <c r="AO80" s="19"/>
      <c r="AP80" s="41"/>
    </row>
    <row r="81" spans="1:42" s="12" customFormat="1" ht="49.15" hidden="1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5"/>
      <c r="R81" s="74" t="s">
        <v>89</v>
      </c>
      <c r="S81" s="2">
        <v>5</v>
      </c>
      <c r="T81" s="2">
        <v>5</v>
      </c>
      <c r="U81" s="2">
        <v>5</v>
      </c>
      <c r="V81" s="2">
        <v>5</v>
      </c>
      <c r="W81" s="2">
        <v>5</v>
      </c>
      <c r="X81" s="2">
        <v>5</v>
      </c>
      <c r="Y81" s="3">
        <v>5</v>
      </c>
      <c r="Z81" s="1">
        <v>2023</v>
      </c>
      <c r="AA81" s="89"/>
      <c r="AB81" s="90"/>
      <c r="AC81" s="16"/>
      <c r="AD81" s="16"/>
      <c r="AE81" s="16"/>
      <c r="AF81" s="16"/>
      <c r="AG81" s="16"/>
      <c r="AH81" s="15"/>
      <c r="AI81" s="15"/>
      <c r="AJ81" s="15"/>
      <c r="AK81" s="15"/>
      <c r="AL81" s="15"/>
      <c r="AM81" s="15"/>
      <c r="AN81" s="15"/>
      <c r="AO81" s="16"/>
      <c r="AP81" s="42"/>
    </row>
    <row r="82" spans="1:42" ht="31.5" hidden="1" x14ac:dyDescent="0.25">
      <c r="A82" s="4" t="s">
        <v>0</v>
      </c>
      <c r="B82" s="4" t="s">
        <v>0</v>
      </c>
      <c r="C82" s="4" t="s">
        <v>4</v>
      </c>
      <c r="D82" s="4" t="s">
        <v>0</v>
      </c>
      <c r="E82" s="4" t="s">
        <v>4</v>
      </c>
      <c r="F82" s="4" t="s">
        <v>0</v>
      </c>
      <c r="G82" s="4" t="s">
        <v>3</v>
      </c>
      <c r="H82" s="4" t="s">
        <v>2</v>
      </c>
      <c r="I82" s="4" t="s">
        <v>1</v>
      </c>
      <c r="J82" s="4" t="s">
        <v>0</v>
      </c>
      <c r="K82" s="4" t="s">
        <v>0</v>
      </c>
      <c r="L82" s="4" t="s">
        <v>2</v>
      </c>
      <c r="M82" s="4" t="s">
        <v>0</v>
      </c>
      <c r="N82" s="4" t="s">
        <v>0</v>
      </c>
      <c r="O82" s="4" t="s">
        <v>0</v>
      </c>
      <c r="P82" s="4" t="s">
        <v>0</v>
      </c>
      <c r="Q82" s="45" t="s">
        <v>0</v>
      </c>
      <c r="R82" s="73" t="s">
        <v>88</v>
      </c>
      <c r="S82" s="8">
        <f>1351.9-396.7</f>
        <v>955.2</v>
      </c>
      <c r="T82" s="8">
        <v>1351.9</v>
      </c>
      <c r="U82" s="8">
        <v>1351.9</v>
      </c>
      <c r="V82" s="8">
        <v>1351.9</v>
      </c>
      <c r="W82" s="8">
        <v>1351.9</v>
      </c>
      <c r="X82" s="8">
        <v>1351.9</v>
      </c>
      <c r="Y82" s="7">
        <f>S82+T82+U82+V82+W82+X82</f>
        <v>7714.7000000000007</v>
      </c>
      <c r="Z82" s="6">
        <v>2023</v>
      </c>
      <c r="AA82" s="89"/>
      <c r="AB82" s="90"/>
      <c r="AC82" s="19"/>
      <c r="AD82" s="19"/>
      <c r="AE82" s="19"/>
      <c r="AF82" s="19"/>
      <c r="AG82" s="19"/>
      <c r="AH82" s="18"/>
      <c r="AI82" s="18"/>
      <c r="AJ82" s="18"/>
      <c r="AK82" s="18"/>
      <c r="AL82" s="18"/>
      <c r="AM82" s="18"/>
      <c r="AN82" s="18"/>
      <c r="AO82" s="19"/>
      <c r="AP82" s="41"/>
    </row>
    <row r="83" spans="1:42" ht="63" hidden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5"/>
      <c r="R83" s="74" t="s">
        <v>87</v>
      </c>
      <c r="S83" s="2">
        <v>20</v>
      </c>
      <c r="T83" s="2">
        <v>19</v>
      </c>
      <c r="U83" s="2">
        <v>19</v>
      </c>
      <c r="V83" s="2">
        <v>20</v>
      </c>
      <c r="W83" s="2">
        <v>19</v>
      </c>
      <c r="X83" s="2">
        <v>19</v>
      </c>
      <c r="Y83" s="3">
        <f>S83+T83+U83+V83+W83+X83</f>
        <v>116</v>
      </c>
      <c r="Z83" s="1">
        <v>2023</v>
      </c>
      <c r="AA83" s="89"/>
      <c r="AB83" s="90"/>
      <c r="AC83" s="19"/>
      <c r="AD83" s="19"/>
      <c r="AE83" s="19"/>
      <c r="AF83" s="19"/>
      <c r="AG83" s="19"/>
      <c r="AH83" s="18"/>
      <c r="AI83" s="18"/>
      <c r="AJ83" s="18"/>
      <c r="AK83" s="18"/>
      <c r="AL83" s="18"/>
      <c r="AM83" s="18"/>
      <c r="AN83" s="18"/>
      <c r="AO83" s="19"/>
      <c r="AP83" s="41"/>
    </row>
    <row r="84" spans="1:42" ht="47.25" hidden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5"/>
      <c r="R84" s="74" t="s">
        <v>86</v>
      </c>
      <c r="S84" s="2">
        <v>5</v>
      </c>
      <c r="T84" s="2">
        <v>5</v>
      </c>
      <c r="U84" s="2">
        <v>5</v>
      </c>
      <c r="V84" s="2">
        <v>5</v>
      </c>
      <c r="W84" s="2">
        <v>5</v>
      </c>
      <c r="X84" s="2">
        <v>5</v>
      </c>
      <c r="Y84" s="3">
        <v>5</v>
      </c>
      <c r="Z84" s="1">
        <v>2023</v>
      </c>
      <c r="AA84" s="92"/>
      <c r="AB84" s="93"/>
      <c r="AC84" s="19"/>
      <c r="AD84" s="19"/>
      <c r="AE84" s="19"/>
      <c r="AF84" s="19"/>
      <c r="AG84" s="19"/>
      <c r="AH84" s="18"/>
      <c r="AI84" s="18"/>
      <c r="AJ84" s="18"/>
      <c r="AK84" s="18"/>
      <c r="AL84" s="18"/>
      <c r="AM84" s="18"/>
      <c r="AN84" s="18"/>
      <c r="AO84" s="19"/>
      <c r="AP84" s="41"/>
    </row>
    <row r="85" spans="1:42" ht="31.5" hidden="1" x14ac:dyDescent="0.25">
      <c r="A85" s="4" t="s">
        <v>0</v>
      </c>
      <c r="B85" s="4" t="s">
        <v>0</v>
      </c>
      <c r="C85" s="4" t="s">
        <v>7</v>
      </c>
      <c r="D85" s="4" t="s">
        <v>0</v>
      </c>
      <c r="E85" s="4" t="s">
        <v>4</v>
      </c>
      <c r="F85" s="4" t="s">
        <v>0</v>
      </c>
      <c r="G85" s="4" t="s">
        <v>3</v>
      </c>
      <c r="H85" s="4" t="s">
        <v>2</v>
      </c>
      <c r="I85" s="4" t="s">
        <v>1</v>
      </c>
      <c r="J85" s="4" t="s">
        <v>0</v>
      </c>
      <c r="K85" s="4" t="s">
        <v>0</v>
      </c>
      <c r="L85" s="4" t="s">
        <v>2</v>
      </c>
      <c r="M85" s="4" t="s">
        <v>0</v>
      </c>
      <c r="N85" s="4" t="s">
        <v>0</v>
      </c>
      <c r="O85" s="4" t="s">
        <v>0</v>
      </c>
      <c r="P85" s="4" t="s">
        <v>0</v>
      </c>
      <c r="Q85" s="45" t="s">
        <v>0</v>
      </c>
      <c r="R85" s="73" t="s">
        <v>83</v>
      </c>
      <c r="S85" s="8">
        <f>4141.3-300-1489</f>
        <v>2352.3000000000002</v>
      </c>
      <c r="T85" s="8">
        <v>4141.3</v>
      </c>
      <c r="U85" s="8">
        <v>4141.3</v>
      </c>
      <c r="V85" s="8">
        <v>4141.3</v>
      </c>
      <c r="W85" s="8">
        <v>4141.3</v>
      </c>
      <c r="X85" s="8">
        <v>4141.3</v>
      </c>
      <c r="Y85" s="7">
        <f>S85+T85+U85+V85+W85+X85</f>
        <v>23058.799999999999</v>
      </c>
      <c r="Z85" s="6">
        <v>2023</v>
      </c>
      <c r="AA85" s="58"/>
      <c r="AB85" s="19"/>
      <c r="AC85" s="19"/>
      <c r="AD85" s="19"/>
      <c r="AE85" s="19"/>
      <c r="AF85" s="19"/>
      <c r="AG85" s="19"/>
      <c r="AH85" s="18"/>
      <c r="AI85" s="18"/>
      <c r="AJ85" s="18"/>
      <c r="AK85" s="18"/>
      <c r="AL85" s="18"/>
      <c r="AM85" s="18"/>
      <c r="AN85" s="18"/>
      <c r="AO85" s="19"/>
      <c r="AP85" s="41"/>
    </row>
    <row r="86" spans="1:42" ht="63" hidden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5"/>
      <c r="R86" s="74" t="s">
        <v>85</v>
      </c>
      <c r="S86" s="2">
        <v>122</v>
      </c>
      <c r="T86" s="2">
        <v>122</v>
      </c>
      <c r="U86" s="2">
        <v>122</v>
      </c>
      <c r="V86" s="2">
        <v>122</v>
      </c>
      <c r="W86" s="2">
        <v>122</v>
      </c>
      <c r="X86" s="2">
        <v>122</v>
      </c>
      <c r="Y86" s="3">
        <f>S86+T86+U86+V86+W86+X86</f>
        <v>732</v>
      </c>
      <c r="Z86" s="1">
        <v>2023</v>
      </c>
      <c r="AA86" s="58"/>
      <c r="AB86" s="19"/>
      <c r="AC86" s="19"/>
      <c r="AD86" s="19"/>
      <c r="AE86" s="19"/>
      <c r="AF86" s="19"/>
      <c r="AG86" s="19"/>
      <c r="AH86" s="18"/>
      <c r="AI86" s="18"/>
      <c r="AJ86" s="18"/>
      <c r="AK86" s="18"/>
      <c r="AL86" s="18"/>
      <c r="AM86" s="18"/>
      <c r="AN86" s="18"/>
      <c r="AO86" s="19"/>
      <c r="AP86" s="41"/>
    </row>
    <row r="87" spans="1:42" ht="47.25" hidden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5"/>
      <c r="R87" s="74" t="s">
        <v>84</v>
      </c>
      <c r="S87" s="2">
        <v>3</v>
      </c>
      <c r="T87" s="2">
        <v>3</v>
      </c>
      <c r="U87" s="2">
        <v>3</v>
      </c>
      <c r="V87" s="2">
        <v>3</v>
      </c>
      <c r="W87" s="2">
        <v>3</v>
      </c>
      <c r="X87" s="2">
        <v>3</v>
      </c>
      <c r="Y87" s="3">
        <v>3</v>
      </c>
      <c r="Z87" s="1">
        <v>2023</v>
      </c>
      <c r="AA87" s="89"/>
      <c r="AB87" s="90"/>
      <c r="AC87" s="19"/>
      <c r="AD87" s="19"/>
      <c r="AE87" s="19"/>
      <c r="AF87" s="19"/>
      <c r="AG87" s="19"/>
      <c r="AH87" s="18"/>
      <c r="AI87" s="18"/>
      <c r="AJ87" s="18"/>
      <c r="AK87" s="18"/>
      <c r="AL87" s="18"/>
      <c r="AM87" s="18"/>
      <c r="AN87" s="18"/>
      <c r="AO87" s="19"/>
      <c r="AP87" s="41"/>
    </row>
    <row r="88" spans="1:42" ht="31.5" hidden="1" x14ac:dyDescent="0.25">
      <c r="A88" s="4" t="s">
        <v>0</v>
      </c>
      <c r="B88" s="4" t="s">
        <v>2</v>
      </c>
      <c r="C88" s="4" t="s">
        <v>1</v>
      </c>
      <c r="D88" s="4" t="s">
        <v>0</v>
      </c>
      <c r="E88" s="4" t="s">
        <v>4</v>
      </c>
      <c r="F88" s="4" t="s">
        <v>0</v>
      </c>
      <c r="G88" s="4" t="s">
        <v>3</v>
      </c>
      <c r="H88" s="4" t="s">
        <v>2</v>
      </c>
      <c r="I88" s="4" t="s">
        <v>1</v>
      </c>
      <c r="J88" s="4" t="s">
        <v>0</v>
      </c>
      <c r="K88" s="4" t="s">
        <v>0</v>
      </c>
      <c r="L88" s="4" t="s">
        <v>2</v>
      </c>
      <c r="M88" s="4" t="s">
        <v>0</v>
      </c>
      <c r="N88" s="4" t="s">
        <v>0</v>
      </c>
      <c r="O88" s="4" t="s">
        <v>0</v>
      </c>
      <c r="P88" s="4" t="s">
        <v>0</v>
      </c>
      <c r="Q88" s="45" t="s">
        <v>0</v>
      </c>
      <c r="R88" s="73" t="s">
        <v>83</v>
      </c>
      <c r="S88" s="8">
        <f>236-236</f>
        <v>0</v>
      </c>
      <c r="T88" s="8">
        <v>236</v>
      </c>
      <c r="U88" s="8">
        <v>236</v>
      </c>
      <c r="V88" s="8">
        <v>236</v>
      </c>
      <c r="W88" s="8">
        <v>236</v>
      </c>
      <c r="X88" s="8">
        <v>236</v>
      </c>
      <c r="Y88" s="7">
        <f>S88+T88+U88+V88+W88+X88</f>
        <v>1180</v>
      </c>
      <c r="Z88" s="6">
        <v>2023</v>
      </c>
      <c r="AA88" s="89"/>
      <c r="AB88" s="90"/>
      <c r="AC88" s="19"/>
      <c r="AD88" s="19"/>
      <c r="AE88" s="19"/>
      <c r="AF88" s="19"/>
      <c r="AG88" s="19"/>
      <c r="AH88" s="18"/>
      <c r="AI88" s="18"/>
      <c r="AJ88" s="18"/>
      <c r="AK88" s="18"/>
      <c r="AL88" s="18"/>
      <c r="AM88" s="18"/>
      <c r="AN88" s="18"/>
      <c r="AO88" s="19"/>
      <c r="AP88" s="41"/>
    </row>
    <row r="89" spans="1:42" ht="78.75" hidden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5"/>
      <c r="R89" s="74" t="s">
        <v>82</v>
      </c>
      <c r="S89" s="2">
        <v>0</v>
      </c>
      <c r="T89" s="2">
        <v>16</v>
      </c>
      <c r="U89" s="2">
        <v>16</v>
      </c>
      <c r="V89" s="2">
        <v>16</v>
      </c>
      <c r="W89" s="2">
        <v>16</v>
      </c>
      <c r="X89" s="2">
        <v>16</v>
      </c>
      <c r="Y89" s="3">
        <f>S89+T89+U89+V89+W89+X89</f>
        <v>80</v>
      </c>
      <c r="Z89" s="1">
        <v>2023</v>
      </c>
      <c r="AA89" s="89"/>
      <c r="AB89" s="90"/>
      <c r="AC89" s="19"/>
      <c r="AD89" s="19"/>
      <c r="AE89" s="19"/>
      <c r="AF89" s="19"/>
      <c r="AG89" s="19"/>
      <c r="AH89" s="18"/>
      <c r="AI89" s="18"/>
      <c r="AJ89" s="18"/>
      <c r="AK89" s="18"/>
      <c r="AL89" s="18"/>
      <c r="AM89" s="18"/>
      <c r="AN89" s="18"/>
      <c r="AO89" s="19"/>
      <c r="AP89" s="41"/>
    </row>
    <row r="90" spans="1:42" ht="31.5" hidden="1" x14ac:dyDescent="0.25">
      <c r="A90" s="4" t="s">
        <v>0</v>
      </c>
      <c r="B90" s="4" t="s">
        <v>2</v>
      </c>
      <c r="C90" s="4" t="s">
        <v>6</v>
      </c>
      <c r="D90" s="4" t="s">
        <v>0</v>
      </c>
      <c r="E90" s="4" t="s">
        <v>4</v>
      </c>
      <c r="F90" s="4" t="s">
        <v>0</v>
      </c>
      <c r="G90" s="4" t="s">
        <v>3</v>
      </c>
      <c r="H90" s="4" t="s">
        <v>2</v>
      </c>
      <c r="I90" s="4" t="s">
        <v>1</v>
      </c>
      <c r="J90" s="4" t="s">
        <v>0</v>
      </c>
      <c r="K90" s="4" t="s">
        <v>0</v>
      </c>
      <c r="L90" s="4" t="s">
        <v>2</v>
      </c>
      <c r="M90" s="4" t="s">
        <v>0</v>
      </c>
      <c r="N90" s="4" t="s">
        <v>0</v>
      </c>
      <c r="O90" s="4" t="s">
        <v>0</v>
      </c>
      <c r="P90" s="4" t="s">
        <v>0</v>
      </c>
      <c r="Q90" s="45" t="s">
        <v>0</v>
      </c>
      <c r="R90" s="76" t="s">
        <v>81</v>
      </c>
      <c r="S90" s="8">
        <v>99204.4</v>
      </c>
      <c r="T90" s="8">
        <v>83471.8</v>
      </c>
      <c r="U90" s="8">
        <v>83471.8</v>
      </c>
      <c r="V90" s="8">
        <v>83471.8</v>
      </c>
      <c r="W90" s="8">
        <v>83471.8</v>
      </c>
      <c r="X90" s="8">
        <v>83471.8</v>
      </c>
      <c r="Y90" s="7">
        <f>S90+T90+U90+V90+W90+X90</f>
        <v>516563.39999999997</v>
      </c>
      <c r="Z90" s="6">
        <v>2023</v>
      </c>
      <c r="AA90" s="89"/>
      <c r="AB90" s="90"/>
      <c r="AC90" s="19"/>
      <c r="AD90" s="19"/>
      <c r="AE90" s="19"/>
      <c r="AF90" s="19"/>
      <c r="AG90" s="19"/>
      <c r="AH90" s="18"/>
      <c r="AI90" s="18"/>
      <c r="AJ90" s="18"/>
      <c r="AK90" s="18"/>
      <c r="AL90" s="18"/>
      <c r="AM90" s="18"/>
      <c r="AN90" s="18"/>
      <c r="AO90" s="19"/>
      <c r="AP90" s="41"/>
    </row>
    <row r="91" spans="1:42" ht="49.5" hidden="1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5"/>
      <c r="R91" s="74" t="s">
        <v>80</v>
      </c>
      <c r="S91" s="2">
        <v>21452</v>
      </c>
      <c r="T91" s="2">
        <v>21271</v>
      </c>
      <c r="U91" s="2">
        <v>21271</v>
      </c>
      <c r="V91" s="2">
        <v>21271</v>
      </c>
      <c r="W91" s="2">
        <v>21271</v>
      </c>
      <c r="X91" s="2">
        <v>21271</v>
      </c>
      <c r="Y91" s="3">
        <v>21271</v>
      </c>
      <c r="Z91" s="1">
        <v>2023</v>
      </c>
      <c r="AA91" s="89"/>
      <c r="AB91" s="90"/>
      <c r="AC91" s="90"/>
      <c r="AD91" s="19"/>
      <c r="AE91" s="19"/>
      <c r="AF91" s="19"/>
      <c r="AG91" s="19"/>
      <c r="AH91" s="18"/>
      <c r="AI91" s="18"/>
      <c r="AJ91" s="18"/>
      <c r="AK91" s="18"/>
      <c r="AL91" s="18"/>
      <c r="AM91" s="18"/>
      <c r="AN91" s="18"/>
      <c r="AO91" s="19"/>
      <c r="AP91" s="41"/>
    </row>
    <row r="92" spans="1:42" ht="46.9" hidden="1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5"/>
      <c r="R92" s="74" t="s">
        <v>79</v>
      </c>
      <c r="S92" s="8">
        <v>95</v>
      </c>
      <c r="T92" s="8">
        <v>95</v>
      </c>
      <c r="U92" s="8">
        <v>95</v>
      </c>
      <c r="V92" s="8">
        <v>95</v>
      </c>
      <c r="W92" s="8">
        <v>95</v>
      </c>
      <c r="X92" s="8">
        <v>95</v>
      </c>
      <c r="Y92" s="7">
        <v>95</v>
      </c>
      <c r="Z92" s="1">
        <v>2023</v>
      </c>
      <c r="AA92" s="58"/>
      <c r="AB92" s="19"/>
      <c r="AC92" s="19"/>
      <c r="AD92" s="19"/>
      <c r="AE92" s="19"/>
      <c r="AF92" s="19"/>
      <c r="AG92" s="19"/>
      <c r="AH92" s="18"/>
      <c r="AI92" s="18"/>
      <c r="AJ92" s="18"/>
      <c r="AK92" s="18"/>
      <c r="AL92" s="18"/>
      <c r="AM92" s="18"/>
      <c r="AN92" s="18"/>
      <c r="AO92" s="19"/>
      <c r="AP92" s="41"/>
    </row>
    <row r="93" spans="1:42" ht="47.25" hidden="1" x14ac:dyDescent="0.25">
      <c r="A93" s="4"/>
      <c r="B93" s="4"/>
      <c r="C93" s="4"/>
      <c r="D93" s="4" t="s">
        <v>0</v>
      </c>
      <c r="E93" s="4" t="s">
        <v>4</v>
      </c>
      <c r="F93" s="4" t="s">
        <v>0</v>
      </c>
      <c r="G93" s="4" t="s">
        <v>3</v>
      </c>
      <c r="H93" s="4" t="s">
        <v>2</v>
      </c>
      <c r="I93" s="4" t="s">
        <v>1</v>
      </c>
      <c r="J93" s="4" t="s">
        <v>0</v>
      </c>
      <c r="K93" s="4" t="s">
        <v>0</v>
      </c>
      <c r="L93" s="4" t="s">
        <v>2</v>
      </c>
      <c r="M93" s="4" t="s">
        <v>0</v>
      </c>
      <c r="N93" s="4" t="s">
        <v>0</v>
      </c>
      <c r="O93" s="4" t="s">
        <v>0</v>
      </c>
      <c r="P93" s="4" t="s">
        <v>0</v>
      </c>
      <c r="Q93" s="45" t="s">
        <v>0</v>
      </c>
      <c r="R93" s="74" t="s">
        <v>78</v>
      </c>
      <c r="S93" s="8">
        <f t="shared" ref="S93:X94" si="16">S95+S97+S99+S101</f>
        <v>2081</v>
      </c>
      <c r="T93" s="8">
        <f t="shared" si="16"/>
        <v>766.5</v>
      </c>
      <c r="U93" s="8">
        <f t="shared" si="16"/>
        <v>766.5</v>
      </c>
      <c r="V93" s="8">
        <f t="shared" si="16"/>
        <v>766.5</v>
      </c>
      <c r="W93" s="8">
        <f t="shared" si="16"/>
        <v>766.5</v>
      </c>
      <c r="X93" s="8">
        <f t="shared" si="16"/>
        <v>766.5</v>
      </c>
      <c r="Y93" s="7">
        <f t="shared" ref="Y93:Y102" si="17">S93+T93+U93+V93+W93+X93</f>
        <v>5913.5</v>
      </c>
      <c r="Z93" s="6">
        <v>2023</v>
      </c>
      <c r="AA93" s="58"/>
      <c r="AB93" s="19"/>
      <c r="AC93" s="19"/>
      <c r="AD93" s="19"/>
      <c r="AE93" s="19"/>
      <c r="AF93" s="19"/>
      <c r="AG93" s="19"/>
      <c r="AH93" s="18"/>
      <c r="AI93" s="18"/>
      <c r="AJ93" s="18"/>
      <c r="AK93" s="18"/>
      <c r="AL93" s="18"/>
      <c r="AM93" s="18"/>
      <c r="AN93" s="18"/>
      <c r="AO93" s="19"/>
      <c r="AP93" s="41"/>
    </row>
    <row r="94" spans="1:42" ht="47.25" hidden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5"/>
      <c r="R94" s="74" t="s">
        <v>77</v>
      </c>
      <c r="S94" s="2">
        <f t="shared" si="16"/>
        <v>63</v>
      </c>
      <c r="T94" s="2">
        <f t="shared" si="16"/>
        <v>33</v>
      </c>
      <c r="U94" s="2">
        <f t="shared" si="16"/>
        <v>33</v>
      </c>
      <c r="V94" s="2">
        <f t="shared" si="16"/>
        <v>33</v>
      </c>
      <c r="W94" s="2">
        <f t="shared" si="16"/>
        <v>33</v>
      </c>
      <c r="X94" s="2">
        <f t="shared" si="16"/>
        <v>33</v>
      </c>
      <c r="Y94" s="2">
        <f t="shared" si="17"/>
        <v>228</v>
      </c>
      <c r="Z94" s="1">
        <v>2023</v>
      </c>
      <c r="AA94" s="89"/>
      <c r="AB94" s="90"/>
      <c r="AC94" s="19"/>
      <c r="AD94" s="19"/>
      <c r="AE94" s="19"/>
      <c r="AF94" s="19"/>
      <c r="AG94" s="19"/>
      <c r="AH94" s="18"/>
      <c r="AI94" s="18"/>
      <c r="AJ94" s="18"/>
      <c r="AK94" s="18"/>
      <c r="AL94" s="18"/>
      <c r="AM94" s="18"/>
      <c r="AN94" s="18"/>
      <c r="AO94" s="19"/>
      <c r="AP94" s="41"/>
    </row>
    <row r="95" spans="1:42" ht="47.25" hidden="1" x14ac:dyDescent="0.25">
      <c r="A95" s="4" t="s">
        <v>0</v>
      </c>
      <c r="B95" s="4" t="s">
        <v>0</v>
      </c>
      <c r="C95" s="4" t="s">
        <v>3</v>
      </c>
      <c r="D95" s="4" t="s">
        <v>0</v>
      </c>
      <c r="E95" s="4" t="s">
        <v>4</v>
      </c>
      <c r="F95" s="4" t="s">
        <v>0</v>
      </c>
      <c r="G95" s="4" t="s">
        <v>3</v>
      </c>
      <c r="H95" s="4" t="s">
        <v>2</v>
      </c>
      <c r="I95" s="4" t="s">
        <v>1</v>
      </c>
      <c r="J95" s="4" t="s">
        <v>0</v>
      </c>
      <c r="K95" s="4" t="s">
        <v>0</v>
      </c>
      <c r="L95" s="4" t="s">
        <v>2</v>
      </c>
      <c r="M95" s="4" t="s">
        <v>0</v>
      </c>
      <c r="N95" s="4" t="s">
        <v>0</v>
      </c>
      <c r="O95" s="4" t="s">
        <v>0</v>
      </c>
      <c r="P95" s="4" t="s">
        <v>0</v>
      </c>
      <c r="Q95" s="45" t="s">
        <v>0</v>
      </c>
      <c r="R95" s="73" t="s">
        <v>74</v>
      </c>
      <c r="S95" s="8">
        <v>92</v>
      </c>
      <c r="T95" s="8">
        <v>92</v>
      </c>
      <c r="U95" s="8">
        <v>92</v>
      </c>
      <c r="V95" s="8">
        <v>92</v>
      </c>
      <c r="W95" s="8">
        <v>92</v>
      </c>
      <c r="X95" s="8">
        <v>92</v>
      </c>
      <c r="Y95" s="7">
        <f t="shared" si="17"/>
        <v>552</v>
      </c>
      <c r="Z95" s="6">
        <v>2023</v>
      </c>
      <c r="AA95" s="58"/>
      <c r="AB95" s="19"/>
      <c r="AC95" s="19"/>
      <c r="AD95" s="19"/>
      <c r="AE95" s="19"/>
      <c r="AF95" s="19"/>
      <c r="AG95" s="19"/>
      <c r="AH95" s="18"/>
      <c r="AI95" s="18"/>
      <c r="AJ95" s="18"/>
      <c r="AK95" s="18"/>
      <c r="AL95" s="18"/>
      <c r="AM95" s="18"/>
      <c r="AN95" s="18"/>
      <c r="AO95" s="19"/>
      <c r="AP95" s="41"/>
    </row>
    <row r="96" spans="1:42" ht="48.6" hidden="1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5"/>
      <c r="R96" s="77" t="s">
        <v>76</v>
      </c>
      <c r="S96" s="2">
        <v>4</v>
      </c>
      <c r="T96" s="2">
        <v>3</v>
      </c>
      <c r="U96" s="2">
        <v>3</v>
      </c>
      <c r="V96" s="2">
        <v>3</v>
      </c>
      <c r="W96" s="2">
        <v>3</v>
      </c>
      <c r="X96" s="2">
        <v>3</v>
      </c>
      <c r="Y96" s="3">
        <f t="shared" si="17"/>
        <v>19</v>
      </c>
      <c r="Z96" s="1">
        <v>2023</v>
      </c>
      <c r="AA96" s="92"/>
      <c r="AB96" s="90"/>
      <c r="AC96" s="19"/>
      <c r="AD96" s="19"/>
      <c r="AE96" s="19"/>
      <c r="AF96" s="19"/>
      <c r="AG96" s="19"/>
      <c r="AH96" s="18"/>
      <c r="AI96" s="18"/>
      <c r="AJ96" s="18"/>
      <c r="AK96" s="18"/>
      <c r="AL96" s="18"/>
      <c r="AM96" s="18"/>
      <c r="AN96" s="18"/>
      <c r="AO96" s="19"/>
      <c r="AP96" s="41"/>
    </row>
    <row r="97" spans="1:42" ht="47.25" hidden="1" x14ac:dyDescent="0.25">
      <c r="A97" s="4" t="s">
        <v>0</v>
      </c>
      <c r="B97" s="4" t="s">
        <v>0</v>
      </c>
      <c r="C97" s="4" t="s">
        <v>1</v>
      </c>
      <c r="D97" s="4" t="s">
        <v>0</v>
      </c>
      <c r="E97" s="4" t="s">
        <v>4</v>
      </c>
      <c r="F97" s="4" t="s">
        <v>0</v>
      </c>
      <c r="G97" s="4" t="s">
        <v>3</v>
      </c>
      <c r="H97" s="4" t="s">
        <v>2</v>
      </c>
      <c r="I97" s="4" t="s">
        <v>1</v>
      </c>
      <c r="J97" s="4" t="s">
        <v>0</v>
      </c>
      <c r="K97" s="4" t="s">
        <v>0</v>
      </c>
      <c r="L97" s="4" t="s">
        <v>2</v>
      </c>
      <c r="M97" s="4" t="s">
        <v>0</v>
      </c>
      <c r="N97" s="4" t="s">
        <v>0</v>
      </c>
      <c r="O97" s="4" t="s">
        <v>0</v>
      </c>
      <c r="P97" s="4" t="s">
        <v>0</v>
      </c>
      <c r="Q97" s="45" t="s">
        <v>0</v>
      </c>
      <c r="R97" s="73" t="s">
        <v>74</v>
      </c>
      <c r="S97" s="8">
        <f>1135.8-126</f>
        <v>1009.8</v>
      </c>
      <c r="T97" s="8">
        <v>92</v>
      </c>
      <c r="U97" s="8">
        <v>92</v>
      </c>
      <c r="V97" s="8">
        <v>92</v>
      </c>
      <c r="W97" s="8">
        <v>92</v>
      </c>
      <c r="X97" s="8">
        <v>92</v>
      </c>
      <c r="Y97" s="7">
        <f t="shared" si="17"/>
        <v>1469.8</v>
      </c>
      <c r="Z97" s="6">
        <v>2023</v>
      </c>
      <c r="AA97" s="92"/>
      <c r="AB97" s="93"/>
      <c r="AC97" s="19"/>
      <c r="AD97" s="19"/>
      <c r="AE97" s="19"/>
      <c r="AF97" s="19"/>
      <c r="AG97" s="19"/>
      <c r="AH97" s="18"/>
      <c r="AI97" s="18"/>
      <c r="AJ97" s="18"/>
      <c r="AK97" s="18"/>
      <c r="AL97" s="18"/>
      <c r="AM97" s="18"/>
      <c r="AN97" s="18"/>
      <c r="AO97" s="19"/>
      <c r="AP97" s="41"/>
    </row>
    <row r="98" spans="1:42" ht="48" hidden="1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5"/>
      <c r="R98" s="74" t="s">
        <v>75</v>
      </c>
      <c r="S98" s="2">
        <v>32</v>
      </c>
      <c r="T98" s="2">
        <v>10</v>
      </c>
      <c r="U98" s="2">
        <v>10</v>
      </c>
      <c r="V98" s="2">
        <v>10</v>
      </c>
      <c r="W98" s="2">
        <v>10</v>
      </c>
      <c r="X98" s="2">
        <v>10</v>
      </c>
      <c r="Y98" s="3">
        <f t="shared" si="17"/>
        <v>82</v>
      </c>
      <c r="Z98" s="1">
        <v>2023</v>
      </c>
      <c r="AA98" s="89"/>
      <c r="AB98" s="90"/>
      <c r="AC98" s="19"/>
      <c r="AD98" s="19"/>
      <c r="AE98" s="19"/>
      <c r="AF98" s="19"/>
      <c r="AG98" s="19"/>
      <c r="AH98" s="18"/>
      <c r="AI98" s="18"/>
      <c r="AJ98" s="18"/>
      <c r="AK98" s="18"/>
      <c r="AL98" s="18"/>
      <c r="AM98" s="18"/>
      <c r="AN98" s="18"/>
      <c r="AO98" s="19"/>
      <c r="AP98" s="41"/>
    </row>
    <row r="99" spans="1:42" ht="47.25" hidden="1" x14ac:dyDescent="0.25">
      <c r="A99" s="4" t="s">
        <v>0</v>
      </c>
      <c r="B99" s="4" t="s">
        <v>0</v>
      </c>
      <c r="C99" s="4" t="s">
        <v>4</v>
      </c>
      <c r="D99" s="4" t="s">
        <v>0</v>
      </c>
      <c r="E99" s="4" t="s">
        <v>4</v>
      </c>
      <c r="F99" s="4" t="s">
        <v>0</v>
      </c>
      <c r="G99" s="4" t="s">
        <v>3</v>
      </c>
      <c r="H99" s="4" t="s">
        <v>2</v>
      </c>
      <c r="I99" s="4" t="s">
        <v>1</v>
      </c>
      <c r="J99" s="4" t="s">
        <v>0</v>
      </c>
      <c r="K99" s="4" t="s">
        <v>0</v>
      </c>
      <c r="L99" s="4" t="s">
        <v>2</v>
      </c>
      <c r="M99" s="4" t="s">
        <v>0</v>
      </c>
      <c r="N99" s="4" t="s">
        <v>0</v>
      </c>
      <c r="O99" s="4" t="s">
        <v>0</v>
      </c>
      <c r="P99" s="4" t="s">
        <v>0</v>
      </c>
      <c r="Q99" s="45" t="s">
        <v>0</v>
      </c>
      <c r="R99" s="73" t="s">
        <v>74</v>
      </c>
      <c r="S99" s="8">
        <f>429.2+396.7</f>
        <v>825.9</v>
      </c>
      <c r="T99" s="8">
        <v>429.2</v>
      </c>
      <c r="U99" s="8">
        <v>429.2</v>
      </c>
      <c r="V99" s="8">
        <v>429.2</v>
      </c>
      <c r="W99" s="8">
        <v>429.2</v>
      </c>
      <c r="X99" s="8">
        <v>429.2</v>
      </c>
      <c r="Y99" s="7">
        <f t="shared" si="17"/>
        <v>2971.8999999999996</v>
      </c>
      <c r="Z99" s="6">
        <v>2023</v>
      </c>
      <c r="AA99" s="58"/>
      <c r="AB99" s="19"/>
      <c r="AC99" s="19"/>
      <c r="AD99" s="19"/>
      <c r="AE99" s="19"/>
      <c r="AF99" s="19"/>
      <c r="AG99" s="19"/>
      <c r="AH99" s="18"/>
      <c r="AI99" s="18"/>
      <c r="AJ99" s="18"/>
      <c r="AK99" s="18"/>
      <c r="AL99" s="18"/>
      <c r="AM99" s="18"/>
      <c r="AN99" s="18"/>
      <c r="AO99" s="19"/>
      <c r="AP99" s="41"/>
    </row>
    <row r="100" spans="1:42" ht="48.6" hidden="1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5"/>
      <c r="R100" s="74" t="s">
        <v>73</v>
      </c>
      <c r="S100" s="2">
        <v>17</v>
      </c>
      <c r="T100" s="2">
        <v>12</v>
      </c>
      <c r="U100" s="2">
        <v>12</v>
      </c>
      <c r="V100" s="2">
        <v>12</v>
      </c>
      <c r="W100" s="2">
        <v>12</v>
      </c>
      <c r="X100" s="2">
        <v>12</v>
      </c>
      <c r="Y100" s="3">
        <f t="shared" si="17"/>
        <v>77</v>
      </c>
      <c r="Z100" s="1">
        <v>2023</v>
      </c>
      <c r="AA100" s="89"/>
      <c r="AB100" s="90"/>
      <c r="AC100" s="19"/>
      <c r="AD100" s="19"/>
      <c r="AE100" s="19"/>
      <c r="AF100" s="19"/>
      <c r="AG100" s="19"/>
      <c r="AH100" s="18"/>
      <c r="AI100" s="18"/>
      <c r="AJ100" s="18"/>
      <c r="AK100" s="18"/>
      <c r="AL100" s="18"/>
      <c r="AM100" s="18"/>
      <c r="AN100" s="18"/>
      <c r="AO100" s="19"/>
      <c r="AP100" s="41"/>
    </row>
    <row r="101" spans="1:42" ht="47.25" hidden="1" x14ac:dyDescent="0.25">
      <c r="A101" s="4" t="s">
        <v>0</v>
      </c>
      <c r="B101" s="4" t="s">
        <v>0</v>
      </c>
      <c r="C101" s="4" t="s">
        <v>7</v>
      </c>
      <c r="D101" s="4" t="s">
        <v>0</v>
      </c>
      <c r="E101" s="4" t="s">
        <v>4</v>
      </c>
      <c r="F101" s="4" t="s">
        <v>0</v>
      </c>
      <c r="G101" s="4" t="s">
        <v>3</v>
      </c>
      <c r="H101" s="4" t="s">
        <v>2</v>
      </c>
      <c r="I101" s="4" t="s">
        <v>1</v>
      </c>
      <c r="J101" s="4" t="s">
        <v>0</v>
      </c>
      <c r="K101" s="4" t="s">
        <v>0</v>
      </c>
      <c r="L101" s="4" t="s">
        <v>2</v>
      </c>
      <c r="M101" s="4" t="s">
        <v>0</v>
      </c>
      <c r="N101" s="4" t="s">
        <v>0</v>
      </c>
      <c r="O101" s="4" t="s">
        <v>0</v>
      </c>
      <c r="P101" s="4" t="s">
        <v>0</v>
      </c>
      <c r="Q101" s="45" t="s">
        <v>0</v>
      </c>
      <c r="R101" s="73" t="s">
        <v>72</v>
      </c>
      <c r="S101" s="8">
        <v>153.30000000000001</v>
      </c>
      <c r="T101" s="8">
        <v>153.30000000000001</v>
      </c>
      <c r="U101" s="8">
        <v>153.30000000000001</v>
      </c>
      <c r="V101" s="8">
        <v>153.30000000000001</v>
      </c>
      <c r="W101" s="8">
        <v>153.30000000000001</v>
      </c>
      <c r="X101" s="8">
        <v>153.30000000000001</v>
      </c>
      <c r="Y101" s="7">
        <f t="shared" si="17"/>
        <v>919.8</v>
      </c>
      <c r="Z101" s="6">
        <v>2023</v>
      </c>
      <c r="AA101" s="58"/>
      <c r="AB101" s="19"/>
      <c r="AC101" s="19"/>
      <c r="AD101" s="19"/>
      <c r="AE101" s="19"/>
      <c r="AF101" s="19"/>
      <c r="AG101" s="19"/>
      <c r="AH101" s="18"/>
      <c r="AI101" s="18"/>
      <c r="AJ101" s="18"/>
      <c r="AK101" s="18"/>
      <c r="AL101" s="18"/>
      <c r="AM101" s="18"/>
      <c r="AN101" s="18"/>
      <c r="AO101" s="19"/>
      <c r="AP101" s="41"/>
    </row>
    <row r="102" spans="1:42" ht="50.45" hidden="1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5"/>
      <c r="R102" s="74" t="s">
        <v>71</v>
      </c>
      <c r="S102" s="2">
        <v>10</v>
      </c>
      <c r="T102" s="2">
        <v>8</v>
      </c>
      <c r="U102" s="2">
        <v>8</v>
      </c>
      <c r="V102" s="2">
        <v>8</v>
      </c>
      <c r="W102" s="2">
        <v>8</v>
      </c>
      <c r="X102" s="2">
        <v>8</v>
      </c>
      <c r="Y102" s="3">
        <f t="shared" si="17"/>
        <v>50</v>
      </c>
      <c r="Z102" s="1">
        <v>2023</v>
      </c>
      <c r="AA102" s="58"/>
      <c r="AB102" s="19"/>
      <c r="AC102" s="19"/>
      <c r="AD102" s="19"/>
      <c r="AE102" s="19"/>
      <c r="AF102" s="19"/>
      <c r="AG102" s="19"/>
      <c r="AH102" s="18"/>
      <c r="AI102" s="18"/>
      <c r="AJ102" s="18"/>
      <c r="AK102" s="18"/>
      <c r="AL102" s="18"/>
      <c r="AM102" s="18"/>
      <c r="AN102" s="18"/>
      <c r="AO102" s="19"/>
      <c r="AP102" s="41"/>
    </row>
    <row r="103" spans="1:42" ht="31.5" hidden="1" x14ac:dyDescent="0.25">
      <c r="A103" s="4" t="s">
        <v>0</v>
      </c>
      <c r="B103" s="4" t="s">
        <v>2</v>
      </c>
      <c r="C103" s="4" t="s">
        <v>6</v>
      </c>
      <c r="D103" s="4" t="s">
        <v>0</v>
      </c>
      <c r="E103" s="4" t="s">
        <v>4</v>
      </c>
      <c r="F103" s="4" t="s">
        <v>0</v>
      </c>
      <c r="G103" s="4" t="s">
        <v>3</v>
      </c>
      <c r="H103" s="4" t="s">
        <v>2</v>
      </c>
      <c r="I103" s="4" t="s">
        <v>1</v>
      </c>
      <c r="J103" s="4" t="s">
        <v>0</v>
      </c>
      <c r="K103" s="4" t="s">
        <v>0</v>
      </c>
      <c r="L103" s="4" t="s">
        <v>2</v>
      </c>
      <c r="M103" s="4" t="s">
        <v>0</v>
      </c>
      <c r="N103" s="4" t="s">
        <v>0</v>
      </c>
      <c r="O103" s="4" t="s">
        <v>0</v>
      </c>
      <c r="P103" s="4" t="s">
        <v>0</v>
      </c>
      <c r="Q103" s="45" t="s">
        <v>0</v>
      </c>
      <c r="R103" s="76" t="s">
        <v>70</v>
      </c>
      <c r="S103" s="8">
        <f>2300+20572</f>
        <v>22872</v>
      </c>
      <c r="T103" s="8">
        <v>2300</v>
      </c>
      <c r="U103" s="8">
        <v>2300</v>
      </c>
      <c r="V103" s="8">
        <v>2300</v>
      </c>
      <c r="W103" s="8">
        <v>2300</v>
      </c>
      <c r="X103" s="8">
        <v>2300</v>
      </c>
      <c r="Y103" s="7">
        <f>SUM(S103:X103)</f>
        <v>34372</v>
      </c>
      <c r="Z103" s="6">
        <v>2023</v>
      </c>
      <c r="AA103" s="89"/>
      <c r="AB103" s="90"/>
      <c r="AC103" s="90"/>
      <c r="AD103" s="90"/>
      <c r="AE103" s="59"/>
      <c r="AF103" s="19"/>
      <c r="AG103" s="19"/>
      <c r="AH103" s="18"/>
      <c r="AI103" s="18"/>
      <c r="AJ103" s="18"/>
      <c r="AK103" s="18"/>
      <c r="AL103" s="18"/>
      <c r="AM103" s="18"/>
      <c r="AN103" s="18"/>
      <c r="AO103" s="19"/>
      <c r="AP103" s="41"/>
    </row>
    <row r="104" spans="1:42" ht="63" hidden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5"/>
      <c r="R104" s="74" t="s">
        <v>69</v>
      </c>
      <c r="S104" s="2">
        <v>8</v>
      </c>
      <c r="T104" s="2">
        <v>8</v>
      </c>
      <c r="U104" s="2">
        <v>8</v>
      </c>
      <c r="V104" s="2">
        <v>8</v>
      </c>
      <c r="W104" s="2">
        <v>8</v>
      </c>
      <c r="X104" s="2">
        <v>8</v>
      </c>
      <c r="Y104" s="3">
        <v>8</v>
      </c>
      <c r="Z104" s="1">
        <v>2023</v>
      </c>
      <c r="AA104" s="58"/>
      <c r="AB104" s="59"/>
      <c r="AC104" s="19"/>
      <c r="AD104" s="19"/>
      <c r="AE104" s="19"/>
      <c r="AF104" s="19"/>
      <c r="AG104" s="19"/>
      <c r="AH104" s="18"/>
      <c r="AI104" s="18"/>
      <c r="AJ104" s="18"/>
      <c r="AK104" s="18"/>
      <c r="AL104" s="18"/>
      <c r="AM104" s="18"/>
      <c r="AN104" s="18"/>
      <c r="AO104" s="19"/>
      <c r="AP104" s="41"/>
    </row>
    <row r="105" spans="1:42" ht="47.25" hidden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5"/>
      <c r="R105" s="74" t="s">
        <v>68</v>
      </c>
      <c r="S105" s="2">
        <v>1552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3">
        <f>S105+T105+U105+V105+W105+X105</f>
        <v>1552</v>
      </c>
      <c r="Z105" s="1">
        <v>2018</v>
      </c>
      <c r="AA105" s="58"/>
      <c r="AB105" s="59"/>
      <c r="AC105" s="19"/>
      <c r="AD105" s="19"/>
      <c r="AE105" s="19"/>
      <c r="AF105" s="19"/>
      <c r="AG105" s="19"/>
      <c r="AH105" s="18"/>
      <c r="AI105" s="18"/>
      <c r="AJ105" s="18"/>
      <c r="AK105" s="18"/>
      <c r="AL105" s="18"/>
      <c r="AM105" s="18"/>
      <c r="AN105" s="18"/>
      <c r="AO105" s="19"/>
      <c r="AP105" s="41"/>
    </row>
    <row r="106" spans="1:42" ht="31.9" hidden="1" customHeight="1" x14ac:dyDescent="0.25">
      <c r="A106" s="4" t="s">
        <v>0</v>
      </c>
      <c r="B106" s="4" t="s">
        <v>2</v>
      </c>
      <c r="C106" s="4" t="s">
        <v>6</v>
      </c>
      <c r="D106" s="4" t="s">
        <v>0</v>
      </c>
      <c r="E106" s="4" t="s">
        <v>4</v>
      </c>
      <c r="F106" s="4" t="s">
        <v>0</v>
      </c>
      <c r="G106" s="4" t="s">
        <v>3</v>
      </c>
      <c r="H106" s="4" t="s">
        <v>2</v>
      </c>
      <c r="I106" s="4" t="s">
        <v>1</v>
      </c>
      <c r="J106" s="4" t="s">
        <v>0</v>
      </c>
      <c r="K106" s="4" t="s">
        <v>0</v>
      </c>
      <c r="L106" s="4" t="s">
        <v>2</v>
      </c>
      <c r="M106" s="4" t="s">
        <v>0</v>
      </c>
      <c r="N106" s="4" t="s">
        <v>0</v>
      </c>
      <c r="O106" s="4" t="s">
        <v>0</v>
      </c>
      <c r="P106" s="4" t="s">
        <v>0</v>
      </c>
      <c r="Q106" s="45" t="s">
        <v>0</v>
      </c>
      <c r="R106" s="71" t="s">
        <v>67</v>
      </c>
      <c r="S106" s="8">
        <f>102300-550-5000</f>
        <v>96750</v>
      </c>
      <c r="T106" s="8">
        <v>92300</v>
      </c>
      <c r="U106" s="8">
        <v>83800</v>
      </c>
      <c r="V106" s="8">
        <v>102300</v>
      </c>
      <c r="W106" s="8">
        <v>102300</v>
      </c>
      <c r="X106" s="8">
        <v>102300</v>
      </c>
      <c r="Y106" s="7">
        <f>S106+T106+U106+V106+W106+X106</f>
        <v>579750</v>
      </c>
      <c r="Z106" s="6">
        <v>2023</v>
      </c>
      <c r="AA106" s="58"/>
      <c r="AB106" s="19"/>
      <c r="AC106" s="19"/>
      <c r="AD106" s="19"/>
      <c r="AE106" s="19"/>
      <c r="AF106" s="19"/>
      <c r="AG106" s="19"/>
      <c r="AH106" s="18"/>
      <c r="AI106" s="18"/>
      <c r="AJ106" s="18"/>
      <c r="AK106" s="18"/>
      <c r="AL106" s="18"/>
      <c r="AM106" s="18"/>
      <c r="AN106" s="18"/>
      <c r="AO106" s="19"/>
      <c r="AP106" s="41"/>
    </row>
    <row r="107" spans="1:42" ht="47.25" hidden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5"/>
      <c r="R107" s="73" t="s">
        <v>66</v>
      </c>
      <c r="S107" s="8">
        <v>5.3</v>
      </c>
      <c r="T107" s="8">
        <v>5.3</v>
      </c>
      <c r="U107" s="8">
        <v>5.3</v>
      </c>
      <c r="V107" s="8">
        <v>5.3</v>
      </c>
      <c r="W107" s="8">
        <v>5.3</v>
      </c>
      <c r="X107" s="8">
        <v>5.3</v>
      </c>
      <c r="Y107" s="7">
        <v>5.3</v>
      </c>
      <c r="Z107" s="1">
        <v>2023</v>
      </c>
      <c r="AA107" s="58"/>
      <c r="AB107" s="19"/>
      <c r="AC107" s="19"/>
      <c r="AD107" s="19"/>
      <c r="AE107" s="19"/>
      <c r="AF107" s="19"/>
      <c r="AG107" s="19"/>
      <c r="AH107" s="18"/>
      <c r="AI107" s="18"/>
      <c r="AJ107" s="18"/>
      <c r="AK107" s="18"/>
      <c r="AL107" s="18"/>
      <c r="AM107" s="18"/>
      <c r="AN107" s="18"/>
      <c r="AO107" s="19"/>
      <c r="AP107" s="41"/>
    </row>
    <row r="108" spans="1:42" ht="63" hidden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5"/>
      <c r="R108" s="74" t="s">
        <v>65</v>
      </c>
      <c r="S108" s="2">
        <v>297</v>
      </c>
      <c r="T108" s="2">
        <v>297</v>
      </c>
      <c r="U108" s="2">
        <v>297</v>
      </c>
      <c r="V108" s="2">
        <v>297</v>
      </c>
      <c r="W108" s="2">
        <v>297</v>
      </c>
      <c r="X108" s="2">
        <v>297</v>
      </c>
      <c r="Y108" s="3">
        <v>297</v>
      </c>
      <c r="Z108" s="1">
        <v>2023</v>
      </c>
      <c r="AA108" s="89"/>
      <c r="AB108" s="90"/>
      <c r="AC108" s="19"/>
      <c r="AD108" s="19"/>
      <c r="AE108" s="19"/>
      <c r="AF108" s="19"/>
      <c r="AG108" s="19"/>
      <c r="AH108" s="18"/>
      <c r="AI108" s="18"/>
      <c r="AJ108" s="18"/>
      <c r="AK108" s="18"/>
      <c r="AL108" s="18"/>
      <c r="AM108" s="18"/>
      <c r="AN108" s="18"/>
      <c r="AO108" s="19"/>
      <c r="AP108" s="41"/>
    </row>
    <row r="109" spans="1:42" ht="60" hidden="1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5"/>
      <c r="R109" s="74" t="s">
        <v>64</v>
      </c>
      <c r="S109" s="2">
        <v>2065</v>
      </c>
      <c r="T109" s="2">
        <v>2065</v>
      </c>
      <c r="U109" s="2">
        <v>2065</v>
      </c>
      <c r="V109" s="2">
        <v>2065</v>
      </c>
      <c r="W109" s="2">
        <v>2065</v>
      </c>
      <c r="X109" s="2">
        <v>2065</v>
      </c>
      <c r="Y109" s="3">
        <f>S109+T109+U109+V109+W109+X109</f>
        <v>12390</v>
      </c>
      <c r="Z109" s="1">
        <v>2023</v>
      </c>
      <c r="AA109" s="89"/>
      <c r="AB109" s="90"/>
      <c r="AC109" s="19"/>
      <c r="AD109" s="19"/>
      <c r="AE109" s="19"/>
      <c r="AF109" s="19"/>
      <c r="AG109" s="19"/>
      <c r="AH109" s="18"/>
      <c r="AI109" s="18"/>
      <c r="AJ109" s="18"/>
      <c r="AK109" s="18"/>
      <c r="AL109" s="18"/>
      <c r="AM109" s="18"/>
      <c r="AN109" s="18"/>
      <c r="AO109" s="19"/>
      <c r="AP109" s="41"/>
    </row>
    <row r="110" spans="1:42" ht="47.25" hidden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5"/>
      <c r="R110" s="74" t="s">
        <v>63</v>
      </c>
      <c r="S110" s="8">
        <v>16349</v>
      </c>
      <c r="T110" s="8">
        <v>16349</v>
      </c>
      <c r="U110" s="8">
        <v>16349</v>
      </c>
      <c r="V110" s="8">
        <v>16349</v>
      </c>
      <c r="W110" s="8">
        <v>16349</v>
      </c>
      <c r="X110" s="8">
        <v>16349</v>
      </c>
      <c r="Y110" s="7">
        <f>S110+T110+U110+V110+W110+X110</f>
        <v>98094</v>
      </c>
      <c r="Z110" s="1">
        <v>2023</v>
      </c>
      <c r="AA110" s="89"/>
      <c r="AB110" s="90"/>
      <c r="AC110" s="19"/>
      <c r="AD110" s="19"/>
      <c r="AE110" s="19"/>
      <c r="AF110" s="19"/>
      <c r="AG110" s="19"/>
      <c r="AH110" s="18"/>
      <c r="AI110" s="18"/>
      <c r="AJ110" s="18"/>
      <c r="AK110" s="18"/>
      <c r="AL110" s="18"/>
      <c r="AM110" s="18"/>
      <c r="AN110" s="18"/>
      <c r="AO110" s="19"/>
      <c r="AP110" s="41"/>
    </row>
    <row r="111" spans="1:42" s="12" customFormat="1" ht="30" hidden="1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5"/>
      <c r="R111" s="74" t="s">
        <v>62</v>
      </c>
      <c r="S111" s="8">
        <v>6528</v>
      </c>
      <c r="T111" s="8">
        <v>6528</v>
      </c>
      <c r="U111" s="8">
        <v>6528</v>
      </c>
      <c r="V111" s="8">
        <v>6528</v>
      </c>
      <c r="W111" s="8">
        <v>6528</v>
      </c>
      <c r="X111" s="8">
        <v>6528</v>
      </c>
      <c r="Y111" s="7">
        <f>S111+T111+U111+V111+W111+X111</f>
        <v>39168</v>
      </c>
      <c r="Z111" s="1">
        <v>2023</v>
      </c>
      <c r="AA111" s="89"/>
      <c r="AB111" s="90"/>
      <c r="AC111" s="16"/>
      <c r="AD111" s="16"/>
      <c r="AE111" s="16"/>
      <c r="AF111" s="16"/>
      <c r="AG111" s="16"/>
      <c r="AH111" s="15"/>
      <c r="AI111" s="15"/>
      <c r="AJ111" s="15"/>
      <c r="AK111" s="15"/>
      <c r="AL111" s="15"/>
      <c r="AM111" s="15"/>
      <c r="AN111" s="15"/>
      <c r="AO111" s="16"/>
      <c r="AP111" s="42"/>
    </row>
    <row r="112" spans="1:42" s="12" customFormat="1" ht="31.5" hidden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5"/>
      <c r="R112" s="74" t="s">
        <v>61</v>
      </c>
      <c r="S112" s="8">
        <v>2736</v>
      </c>
      <c r="T112" s="8">
        <v>2736</v>
      </c>
      <c r="U112" s="8">
        <v>2736</v>
      </c>
      <c r="V112" s="8">
        <v>2736</v>
      </c>
      <c r="W112" s="8">
        <v>2736</v>
      </c>
      <c r="X112" s="8">
        <v>2736</v>
      </c>
      <c r="Y112" s="7">
        <v>2736</v>
      </c>
      <c r="Z112" s="1">
        <v>2023</v>
      </c>
      <c r="AA112" s="58"/>
      <c r="AB112" s="16"/>
      <c r="AC112" s="16"/>
      <c r="AD112" s="16"/>
      <c r="AE112" s="16"/>
      <c r="AF112" s="16"/>
      <c r="AG112" s="16"/>
      <c r="AH112" s="15"/>
      <c r="AI112" s="15"/>
      <c r="AJ112" s="15"/>
      <c r="AK112" s="15"/>
      <c r="AL112" s="15"/>
      <c r="AM112" s="15"/>
      <c r="AN112" s="15"/>
      <c r="AO112" s="16"/>
      <c r="AP112" s="42"/>
    </row>
    <row r="113" spans="1:42" ht="78.75" hidden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5"/>
      <c r="R113" s="73" t="s">
        <v>60</v>
      </c>
      <c r="S113" s="2">
        <v>247</v>
      </c>
      <c r="T113" s="2">
        <v>247</v>
      </c>
      <c r="U113" s="2">
        <v>247</v>
      </c>
      <c r="V113" s="2">
        <v>247</v>
      </c>
      <c r="W113" s="2">
        <v>247</v>
      </c>
      <c r="X113" s="2">
        <v>247</v>
      </c>
      <c r="Y113" s="3">
        <f t="shared" ref="Y113:Y119" si="18">S113+T113+U113+V113+W113+X113</f>
        <v>1482</v>
      </c>
      <c r="Z113" s="1">
        <v>2023</v>
      </c>
      <c r="AA113" s="58"/>
      <c r="AB113" s="19"/>
      <c r="AC113" s="19"/>
      <c r="AD113" s="19"/>
      <c r="AE113" s="19"/>
      <c r="AF113" s="19"/>
      <c r="AG113" s="19"/>
      <c r="AH113" s="18"/>
      <c r="AI113" s="18"/>
      <c r="AJ113" s="18"/>
      <c r="AK113" s="18"/>
      <c r="AL113" s="18"/>
      <c r="AM113" s="18"/>
      <c r="AN113" s="18"/>
      <c r="AO113" s="19"/>
      <c r="AP113" s="41"/>
    </row>
    <row r="114" spans="1:42" ht="31.5" hidden="1" x14ac:dyDescent="0.25">
      <c r="A114" s="4" t="s">
        <v>0</v>
      </c>
      <c r="B114" s="4" t="s">
        <v>2</v>
      </c>
      <c r="C114" s="4" t="s">
        <v>1</v>
      </c>
      <c r="D114" s="4" t="s">
        <v>0</v>
      </c>
      <c r="E114" s="4" t="s">
        <v>4</v>
      </c>
      <c r="F114" s="4" t="s">
        <v>0</v>
      </c>
      <c r="G114" s="4" t="s">
        <v>3</v>
      </c>
      <c r="H114" s="4" t="s">
        <v>2</v>
      </c>
      <c r="I114" s="4" t="s">
        <v>1</v>
      </c>
      <c r="J114" s="4" t="s">
        <v>0</v>
      </c>
      <c r="K114" s="4" t="s">
        <v>0</v>
      </c>
      <c r="L114" s="4" t="s">
        <v>2</v>
      </c>
      <c r="M114" s="4" t="s">
        <v>0</v>
      </c>
      <c r="N114" s="4" t="s">
        <v>0</v>
      </c>
      <c r="O114" s="4" t="s">
        <v>0</v>
      </c>
      <c r="P114" s="4" t="s">
        <v>0</v>
      </c>
      <c r="Q114" s="45" t="s">
        <v>0</v>
      </c>
      <c r="R114" s="74" t="s">
        <v>59</v>
      </c>
      <c r="S114" s="8">
        <f>0+236</f>
        <v>236</v>
      </c>
      <c r="T114" s="8">
        <v>800</v>
      </c>
      <c r="U114" s="8">
        <v>800</v>
      </c>
      <c r="V114" s="8">
        <v>800</v>
      </c>
      <c r="W114" s="8">
        <v>800</v>
      </c>
      <c r="X114" s="8">
        <v>800</v>
      </c>
      <c r="Y114" s="7">
        <f t="shared" si="18"/>
        <v>4236</v>
      </c>
      <c r="Z114" s="6">
        <v>2023</v>
      </c>
      <c r="AA114" s="58"/>
      <c r="AB114" s="19"/>
      <c r="AC114" s="19"/>
      <c r="AD114" s="19"/>
      <c r="AE114" s="19"/>
      <c r="AF114" s="19"/>
      <c r="AG114" s="19"/>
      <c r="AH114" s="18"/>
      <c r="AI114" s="18"/>
      <c r="AJ114" s="18"/>
      <c r="AK114" s="18"/>
      <c r="AL114" s="18"/>
      <c r="AM114" s="18"/>
      <c r="AN114" s="18"/>
      <c r="AO114" s="19"/>
      <c r="AP114" s="41"/>
    </row>
    <row r="115" spans="1:42" ht="47.25" hidden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5"/>
      <c r="R115" s="74" t="s">
        <v>58</v>
      </c>
      <c r="S115" s="2">
        <v>0</v>
      </c>
      <c r="T115" s="2">
        <v>5</v>
      </c>
      <c r="U115" s="2">
        <v>5</v>
      </c>
      <c r="V115" s="2">
        <v>5</v>
      </c>
      <c r="W115" s="2">
        <v>5</v>
      </c>
      <c r="X115" s="2">
        <v>5</v>
      </c>
      <c r="Y115" s="3">
        <f t="shared" si="18"/>
        <v>25</v>
      </c>
      <c r="Z115" s="1">
        <v>2023</v>
      </c>
      <c r="AA115" s="89"/>
      <c r="AB115" s="90"/>
      <c r="AC115" s="90"/>
      <c r="AD115" s="90"/>
      <c r="AE115" s="59"/>
      <c r="AF115" s="19"/>
      <c r="AG115" s="19"/>
      <c r="AH115" s="18"/>
      <c r="AI115" s="18"/>
      <c r="AJ115" s="18"/>
      <c r="AK115" s="18"/>
      <c r="AL115" s="18"/>
      <c r="AM115" s="18"/>
      <c r="AN115" s="18"/>
      <c r="AO115" s="19"/>
      <c r="AP115" s="41"/>
    </row>
    <row r="116" spans="1:42" ht="31.5" hidden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5"/>
      <c r="R116" s="74" t="s">
        <v>57</v>
      </c>
      <c r="S116" s="2">
        <v>2</v>
      </c>
      <c r="T116" s="2">
        <v>2</v>
      </c>
      <c r="U116" s="2">
        <v>2</v>
      </c>
      <c r="V116" s="2">
        <v>2</v>
      </c>
      <c r="W116" s="2">
        <v>2</v>
      </c>
      <c r="X116" s="2">
        <v>2</v>
      </c>
      <c r="Y116" s="3">
        <f t="shared" si="18"/>
        <v>12</v>
      </c>
      <c r="Z116" s="1">
        <v>2023</v>
      </c>
      <c r="AA116" s="58"/>
      <c r="AB116" s="59"/>
      <c r="AC116" s="59"/>
      <c r="AD116" s="59"/>
      <c r="AE116" s="59"/>
      <c r="AF116" s="19"/>
      <c r="AG116" s="19"/>
      <c r="AH116" s="18"/>
      <c r="AI116" s="18"/>
      <c r="AJ116" s="18"/>
      <c r="AK116" s="18"/>
      <c r="AL116" s="18"/>
      <c r="AM116" s="18"/>
      <c r="AN116" s="18"/>
      <c r="AO116" s="19"/>
      <c r="AP116" s="41"/>
    </row>
    <row r="117" spans="1:42" ht="47.25" hidden="1" x14ac:dyDescent="0.25">
      <c r="A117" s="4" t="s">
        <v>0</v>
      </c>
      <c r="B117" s="4" t="s">
        <v>2</v>
      </c>
      <c r="C117" s="4" t="s">
        <v>6</v>
      </c>
      <c r="D117" s="4" t="s">
        <v>0</v>
      </c>
      <c r="E117" s="4" t="s">
        <v>4</v>
      </c>
      <c r="F117" s="4" t="s">
        <v>0</v>
      </c>
      <c r="G117" s="4" t="s">
        <v>3</v>
      </c>
      <c r="H117" s="4" t="s">
        <v>2</v>
      </c>
      <c r="I117" s="4" t="s">
        <v>1</v>
      </c>
      <c r="J117" s="4" t="s">
        <v>0</v>
      </c>
      <c r="K117" s="4" t="s">
        <v>0</v>
      </c>
      <c r="L117" s="4" t="s">
        <v>2</v>
      </c>
      <c r="M117" s="4" t="s">
        <v>0</v>
      </c>
      <c r="N117" s="4" t="s">
        <v>0</v>
      </c>
      <c r="O117" s="4" t="s">
        <v>0</v>
      </c>
      <c r="P117" s="4" t="s">
        <v>0</v>
      </c>
      <c r="Q117" s="45" t="s">
        <v>0</v>
      </c>
      <c r="R117" s="74" t="s">
        <v>56</v>
      </c>
      <c r="S117" s="8">
        <f>0+550</f>
        <v>550</v>
      </c>
      <c r="T117" s="8">
        <f>0</f>
        <v>0</v>
      </c>
      <c r="U117" s="8">
        <f>0</f>
        <v>0</v>
      </c>
      <c r="V117" s="8">
        <f>0</f>
        <v>0</v>
      </c>
      <c r="W117" s="8">
        <f>0</f>
        <v>0</v>
      </c>
      <c r="X117" s="8">
        <f>0</f>
        <v>0</v>
      </c>
      <c r="Y117" s="7">
        <f t="shared" si="18"/>
        <v>550</v>
      </c>
      <c r="Z117" s="6">
        <v>2018</v>
      </c>
      <c r="AA117" s="58"/>
      <c r="AB117" s="19"/>
      <c r="AC117" s="19"/>
      <c r="AD117" s="19"/>
      <c r="AE117" s="19"/>
      <c r="AF117" s="19"/>
      <c r="AG117" s="19"/>
      <c r="AH117" s="18"/>
      <c r="AI117" s="18"/>
      <c r="AJ117" s="18"/>
      <c r="AK117" s="18"/>
      <c r="AL117" s="18"/>
      <c r="AM117" s="18"/>
      <c r="AN117" s="18"/>
      <c r="AO117" s="19"/>
      <c r="AP117" s="41"/>
    </row>
    <row r="118" spans="1:42" ht="31.5" hidden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5"/>
      <c r="R118" s="74" t="s">
        <v>55</v>
      </c>
      <c r="S118" s="2">
        <v>1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3">
        <f t="shared" si="18"/>
        <v>1</v>
      </c>
      <c r="Z118" s="1">
        <v>2018</v>
      </c>
      <c r="AA118" s="89"/>
      <c r="AB118" s="90"/>
      <c r="AC118" s="90"/>
      <c r="AD118" s="90"/>
      <c r="AE118" s="59"/>
      <c r="AF118" s="19"/>
      <c r="AG118" s="19"/>
      <c r="AH118" s="18"/>
      <c r="AI118" s="18"/>
      <c r="AJ118" s="18"/>
      <c r="AK118" s="18"/>
      <c r="AL118" s="18"/>
      <c r="AM118" s="18"/>
      <c r="AN118" s="18"/>
      <c r="AO118" s="19"/>
      <c r="AP118" s="41"/>
    </row>
    <row r="119" spans="1:42" s="12" customFormat="1" ht="31.5" hidden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5"/>
      <c r="R119" s="71" t="s">
        <v>54</v>
      </c>
      <c r="S119" s="7" t="e">
        <f>S128+S172+S237+S208+S209+S210+S211+S212+S213+S222+S223+S224+S225+S226+S227+S228+S229+#REF!+#REF!+#REF!+#REF!+S216+S217+S218+S219+S220+#REF!+S231+S232+S233+S234+S235+S236+#REF!+#REF!+#REF!+#REF!+#REF!</f>
        <v>#REF!</v>
      </c>
      <c r="T119" s="7">
        <f>T128+T172+T237</f>
        <v>28780.899999999998</v>
      </c>
      <c r="U119" s="7">
        <f>U128+U172+U237</f>
        <v>28780.899999999998</v>
      </c>
      <c r="V119" s="7">
        <f>V128+V172+V237</f>
        <v>28780.899999999998</v>
      </c>
      <c r="W119" s="7">
        <f>W128+W172+W237</f>
        <v>28780.899999999998</v>
      </c>
      <c r="X119" s="7">
        <f>X128+X172+X237</f>
        <v>17228.3</v>
      </c>
      <c r="Y119" s="7" t="e">
        <f t="shared" si="18"/>
        <v>#REF!</v>
      </c>
      <c r="Z119" s="6">
        <v>2023</v>
      </c>
      <c r="AA119" s="58"/>
      <c r="AB119" s="15"/>
      <c r="AC119" s="16"/>
      <c r="AD119" s="16"/>
      <c r="AE119" s="16"/>
      <c r="AF119" s="16"/>
      <c r="AG119" s="16"/>
      <c r="AH119" s="15"/>
      <c r="AI119" s="15"/>
      <c r="AJ119" s="15"/>
      <c r="AK119" s="15"/>
      <c r="AL119" s="15"/>
      <c r="AM119" s="15"/>
      <c r="AN119" s="15"/>
      <c r="AO119" s="16"/>
      <c r="AP119" s="42"/>
    </row>
    <row r="120" spans="1:42" s="12" customFormat="1" ht="47.25" hidden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5"/>
      <c r="R120" s="74" t="s">
        <v>46</v>
      </c>
      <c r="S120" s="2" t="e">
        <f>S134+S177+#REF!</f>
        <v>#REF!</v>
      </c>
      <c r="T120" s="2" t="e">
        <f>T134+T177+#REF!</f>
        <v>#REF!</v>
      </c>
      <c r="U120" s="2" t="e">
        <f>U134+U177+#REF!</f>
        <v>#REF!</v>
      </c>
      <c r="V120" s="2" t="e">
        <f>V134+V177+#REF!</f>
        <v>#REF!</v>
      </c>
      <c r="W120" s="2" t="e">
        <f>W134+W177+#REF!</f>
        <v>#REF!</v>
      </c>
      <c r="X120" s="2" t="e">
        <f>X134+X177+#REF!</f>
        <v>#REF!</v>
      </c>
      <c r="Y120" s="3" t="e">
        <f>SUM(S120:X120)</f>
        <v>#REF!</v>
      </c>
      <c r="Z120" s="1">
        <v>2023</v>
      </c>
      <c r="AA120" s="58"/>
      <c r="AB120" s="15"/>
      <c r="AC120" s="16"/>
      <c r="AD120" s="16"/>
      <c r="AE120" s="16"/>
      <c r="AF120" s="16"/>
      <c r="AG120" s="16"/>
      <c r="AH120" s="15"/>
      <c r="AI120" s="15"/>
      <c r="AJ120" s="15"/>
      <c r="AK120" s="15"/>
      <c r="AL120" s="15"/>
      <c r="AM120" s="15"/>
      <c r="AN120" s="15"/>
      <c r="AO120" s="16"/>
      <c r="AP120" s="42"/>
    </row>
    <row r="121" spans="1:42" s="12" customFormat="1" ht="47.25" hidden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5"/>
      <c r="R121" s="74" t="s">
        <v>45</v>
      </c>
      <c r="S121" s="2">
        <f t="shared" ref="S121:X121" si="19">S135+S175</f>
        <v>417.20000000000005</v>
      </c>
      <c r="T121" s="2">
        <f t="shared" si="19"/>
        <v>337.40000000000003</v>
      </c>
      <c r="U121" s="2">
        <f t="shared" si="19"/>
        <v>337.40000000000003</v>
      </c>
      <c r="V121" s="2">
        <f t="shared" si="19"/>
        <v>337.40000000000003</v>
      </c>
      <c r="W121" s="2">
        <f t="shared" si="19"/>
        <v>337.40000000000003</v>
      </c>
      <c r="X121" s="2">
        <f t="shared" si="19"/>
        <v>10.5</v>
      </c>
      <c r="Y121" s="3">
        <f>SUM(S121:X121)</f>
        <v>1777.3000000000004</v>
      </c>
      <c r="Z121" s="1">
        <v>2023</v>
      </c>
      <c r="AA121" s="58"/>
      <c r="AB121" s="15"/>
      <c r="AC121" s="16"/>
      <c r="AD121" s="16"/>
      <c r="AE121" s="16"/>
      <c r="AF121" s="16"/>
      <c r="AG121" s="16"/>
      <c r="AH121" s="15"/>
      <c r="AI121" s="15"/>
      <c r="AJ121" s="15"/>
      <c r="AK121" s="15"/>
      <c r="AL121" s="15"/>
      <c r="AM121" s="15"/>
      <c r="AN121" s="15"/>
      <c r="AO121" s="16"/>
      <c r="AP121" s="42"/>
    </row>
    <row r="122" spans="1:42" s="12" customFormat="1" ht="63" hidden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5"/>
      <c r="R122" s="74" t="s">
        <v>53</v>
      </c>
      <c r="S122" s="8">
        <v>34.5</v>
      </c>
      <c r="T122" s="8">
        <v>37.9</v>
      </c>
      <c r="U122" s="8">
        <v>41.3</v>
      </c>
      <c r="V122" s="8">
        <v>44.7</v>
      </c>
      <c r="W122" s="8">
        <v>48.1</v>
      </c>
      <c r="X122" s="8">
        <v>0</v>
      </c>
      <c r="Y122" s="7">
        <v>48.1</v>
      </c>
      <c r="Z122" s="1">
        <v>2022</v>
      </c>
      <c r="AA122" s="58"/>
      <c r="AB122" s="15"/>
      <c r="AC122" s="16"/>
      <c r="AD122" s="16"/>
      <c r="AE122" s="16"/>
      <c r="AF122" s="16"/>
      <c r="AG122" s="16"/>
      <c r="AH122" s="15"/>
      <c r="AI122" s="15"/>
      <c r="AJ122" s="15"/>
      <c r="AK122" s="15"/>
      <c r="AL122" s="15"/>
      <c r="AM122" s="15"/>
      <c r="AN122" s="15"/>
      <c r="AO122" s="16"/>
      <c r="AP122" s="42"/>
    </row>
    <row r="123" spans="1:42" ht="48.6" hidden="1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5"/>
      <c r="R123" s="73" t="s">
        <v>52</v>
      </c>
      <c r="S123" s="8">
        <v>91</v>
      </c>
      <c r="T123" s="8">
        <v>91</v>
      </c>
      <c r="U123" s="8">
        <v>91</v>
      </c>
      <c r="V123" s="8">
        <v>91</v>
      </c>
      <c r="W123" s="8">
        <v>91</v>
      </c>
      <c r="X123" s="8">
        <v>0</v>
      </c>
      <c r="Y123" s="7">
        <v>91</v>
      </c>
      <c r="Z123" s="1">
        <v>2022</v>
      </c>
      <c r="AA123" s="58"/>
      <c r="AB123" s="19"/>
      <c r="AC123" s="19"/>
      <c r="AD123" s="19"/>
      <c r="AE123" s="19"/>
      <c r="AF123" s="19"/>
      <c r="AG123" s="19"/>
      <c r="AH123" s="18"/>
      <c r="AI123" s="18"/>
      <c r="AJ123" s="18"/>
      <c r="AK123" s="18"/>
      <c r="AL123" s="18"/>
      <c r="AM123" s="18"/>
      <c r="AN123" s="18"/>
      <c r="AO123" s="19"/>
      <c r="AP123" s="41"/>
    </row>
    <row r="124" spans="1:42" ht="62.45" hidden="1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5"/>
      <c r="R124" s="73" t="s">
        <v>51</v>
      </c>
      <c r="S124" s="8">
        <v>23.7</v>
      </c>
      <c r="T124" s="8">
        <v>23.7</v>
      </c>
      <c r="U124" s="8">
        <v>23.7</v>
      </c>
      <c r="V124" s="8">
        <v>23.7</v>
      </c>
      <c r="W124" s="8">
        <v>23.7</v>
      </c>
      <c r="X124" s="8">
        <v>0</v>
      </c>
      <c r="Y124" s="7">
        <v>23.7</v>
      </c>
      <c r="Z124" s="1">
        <v>2022</v>
      </c>
      <c r="AA124" s="58"/>
      <c r="AB124" s="19"/>
      <c r="AC124" s="19"/>
      <c r="AD124" s="19"/>
      <c r="AE124" s="19"/>
      <c r="AF124" s="19"/>
      <c r="AG124" s="19"/>
      <c r="AH124" s="18"/>
      <c r="AI124" s="18"/>
      <c r="AJ124" s="18"/>
      <c r="AK124" s="18"/>
      <c r="AL124" s="18"/>
      <c r="AM124" s="18"/>
      <c r="AN124" s="18"/>
      <c r="AO124" s="19"/>
      <c r="AP124" s="41"/>
    </row>
    <row r="125" spans="1:42" s="12" customFormat="1" ht="49.15" hidden="1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5"/>
      <c r="R125" s="74" t="s">
        <v>50</v>
      </c>
      <c r="S125" s="8">
        <v>43.1</v>
      </c>
      <c r="T125" s="8">
        <v>43.1</v>
      </c>
      <c r="U125" s="8">
        <v>43.1</v>
      </c>
      <c r="V125" s="8">
        <v>43.1</v>
      </c>
      <c r="W125" s="8">
        <v>43.1</v>
      </c>
      <c r="X125" s="8">
        <v>0</v>
      </c>
      <c r="Y125" s="7">
        <v>43.1</v>
      </c>
      <c r="Z125" s="1">
        <v>2022</v>
      </c>
      <c r="AA125" s="58"/>
      <c r="AB125" s="15"/>
      <c r="AC125" s="16"/>
      <c r="AD125" s="16"/>
      <c r="AE125" s="16"/>
      <c r="AF125" s="16"/>
      <c r="AG125" s="16"/>
      <c r="AH125" s="15"/>
      <c r="AI125" s="15"/>
      <c r="AJ125" s="15"/>
      <c r="AK125" s="15"/>
      <c r="AL125" s="15"/>
      <c r="AM125" s="15"/>
      <c r="AN125" s="15"/>
      <c r="AO125" s="16"/>
      <c r="AP125" s="42"/>
    </row>
    <row r="126" spans="1:42" s="12" customFormat="1" ht="66.599999999999994" hidden="1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5"/>
      <c r="R126" s="71" t="s">
        <v>49</v>
      </c>
      <c r="S126" s="2">
        <v>1</v>
      </c>
      <c r="T126" s="2">
        <v>1</v>
      </c>
      <c r="U126" s="2">
        <v>1</v>
      </c>
      <c r="V126" s="2">
        <v>1</v>
      </c>
      <c r="W126" s="2">
        <v>1</v>
      </c>
      <c r="X126" s="2">
        <v>0</v>
      </c>
      <c r="Y126" s="3">
        <v>1</v>
      </c>
      <c r="Z126" s="6">
        <v>2022</v>
      </c>
      <c r="AA126" s="58"/>
      <c r="AB126" s="15"/>
      <c r="AC126" s="16"/>
      <c r="AD126" s="16"/>
      <c r="AE126" s="16"/>
      <c r="AF126" s="16"/>
      <c r="AG126" s="16"/>
      <c r="AH126" s="15"/>
      <c r="AI126" s="15"/>
      <c r="AJ126" s="15"/>
      <c r="AK126" s="15"/>
      <c r="AL126" s="15"/>
      <c r="AM126" s="15"/>
      <c r="AN126" s="15"/>
      <c r="AO126" s="16"/>
      <c r="AP126" s="42"/>
    </row>
    <row r="127" spans="1:42" s="12" customFormat="1" ht="35.450000000000003" hidden="1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5"/>
      <c r="R127" s="74" t="s">
        <v>48</v>
      </c>
      <c r="S127" s="2">
        <f>S134</f>
        <v>90</v>
      </c>
      <c r="T127" s="2">
        <f>T134</f>
        <v>89</v>
      </c>
      <c r="U127" s="2">
        <f>U134</f>
        <v>89</v>
      </c>
      <c r="V127" s="2">
        <f>V134</f>
        <v>89</v>
      </c>
      <c r="W127" s="2">
        <f>W134</f>
        <v>89</v>
      </c>
      <c r="X127" s="2">
        <v>0</v>
      </c>
      <c r="Y127" s="3">
        <f>SUM(S127:X127)</f>
        <v>446</v>
      </c>
      <c r="Z127" s="1">
        <v>2022</v>
      </c>
      <c r="AA127" s="91"/>
      <c r="AB127" s="90"/>
      <c r="AC127" s="90"/>
      <c r="AD127" s="16"/>
      <c r="AE127" s="16"/>
      <c r="AF127" s="16"/>
      <c r="AG127" s="16"/>
      <c r="AH127" s="15"/>
      <c r="AI127" s="15"/>
      <c r="AJ127" s="15"/>
      <c r="AK127" s="15"/>
      <c r="AL127" s="15"/>
      <c r="AM127" s="15"/>
      <c r="AN127" s="15"/>
      <c r="AO127" s="16"/>
      <c r="AP127" s="42"/>
    </row>
    <row r="128" spans="1:42" s="12" customFormat="1" ht="16.899999999999999" hidden="1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5"/>
      <c r="R128" s="87" t="s">
        <v>47</v>
      </c>
      <c r="S128" s="8">
        <f t="shared" ref="S128:X135" si="20">S136+S144+S152+S160</f>
        <v>5374.8</v>
      </c>
      <c r="T128" s="8">
        <f t="shared" si="20"/>
        <v>11552.599999999999</v>
      </c>
      <c r="U128" s="8">
        <f t="shared" si="20"/>
        <v>11552.599999999999</v>
      </c>
      <c r="V128" s="8">
        <f t="shared" si="20"/>
        <v>11552.599999999999</v>
      </c>
      <c r="W128" s="8">
        <f t="shared" si="20"/>
        <v>11552.599999999999</v>
      </c>
      <c r="X128" s="8">
        <f t="shared" si="20"/>
        <v>0</v>
      </c>
      <c r="Y128" s="7">
        <f>Y129+Y130+Y131+Y132+Y133</f>
        <v>51585.19999999999</v>
      </c>
      <c r="Z128" s="6">
        <v>2022</v>
      </c>
      <c r="AA128" s="60"/>
      <c r="AB128" s="15"/>
      <c r="AC128" s="16"/>
      <c r="AD128" s="16"/>
      <c r="AE128" s="16"/>
      <c r="AF128" s="16"/>
      <c r="AG128" s="16"/>
      <c r="AH128" s="15"/>
      <c r="AI128" s="15"/>
      <c r="AJ128" s="15"/>
      <c r="AK128" s="15"/>
      <c r="AL128" s="15"/>
      <c r="AM128" s="15"/>
      <c r="AN128" s="15"/>
      <c r="AO128" s="16"/>
      <c r="AP128" s="42"/>
    </row>
    <row r="129" spans="1:42" s="12" customFormat="1" ht="16.899999999999999" hidden="1" customHeight="1" x14ac:dyDescent="0.25">
      <c r="A129" s="4"/>
      <c r="B129" s="4"/>
      <c r="C129" s="4"/>
      <c r="D129" s="4" t="s">
        <v>0</v>
      </c>
      <c r="E129" s="4" t="s">
        <v>4</v>
      </c>
      <c r="F129" s="4" t="s">
        <v>0</v>
      </c>
      <c r="G129" s="4" t="s">
        <v>3</v>
      </c>
      <c r="H129" s="4" t="s">
        <v>2</v>
      </c>
      <c r="I129" s="4" t="s">
        <v>1</v>
      </c>
      <c r="J129" s="4" t="s">
        <v>0</v>
      </c>
      <c r="K129" s="4" t="s">
        <v>0</v>
      </c>
      <c r="L129" s="4" t="s">
        <v>6</v>
      </c>
      <c r="M129" s="4" t="s">
        <v>37</v>
      </c>
      <c r="N129" s="4" t="s">
        <v>4</v>
      </c>
      <c r="O129" s="4" t="s">
        <v>4</v>
      </c>
      <c r="P129" s="4" t="s">
        <v>4</v>
      </c>
      <c r="Q129" s="45" t="s">
        <v>12</v>
      </c>
      <c r="R129" s="87"/>
      <c r="S129" s="8">
        <f t="shared" si="20"/>
        <v>0</v>
      </c>
      <c r="T129" s="8">
        <f t="shared" si="20"/>
        <v>0</v>
      </c>
      <c r="U129" s="8">
        <f t="shared" si="20"/>
        <v>0</v>
      </c>
      <c r="V129" s="8">
        <f t="shared" si="20"/>
        <v>0</v>
      </c>
      <c r="W129" s="8">
        <f t="shared" si="20"/>
        <v>0</v>
      </c>
      <c r="X129" s="8">
        <f t="shared" si="20"/>
        <v>0</v>
      </c>
      <c r="Y129" s="7">
        <f>SUM(S129:X129)</f>
        <v>0</v>
      </c>
      <c r="Z129" s="6">
        <v>2022</v>
      </c>
      <c r="AA129" s="58"/>
      <c r="AB129" s="15"/>
      <c r="AC129" s="16"/>
      <c r="AD129" s="16"/>
      <c r="AE129" s="16"/>
      <c r="AF129" s="16"/>
      <c r="AG129" s="16"/>
      <c r="AH129" s="15"/>
      <c r="AI129" s="15"/>
      <c r="AJ129" s="15"/>
      <c r="AK129" s="15"/>
      <c r="AL129" s="15"/>
      <c r="AM129" s="15"/>
      <c r="AN129" s="15"/>
      <c r="AO129" s="16"/>
      <c r="AP129" s="42"/>
    </row>
    <row r="130" spans="1:42" s="12" customFormat="1" ht="16.899999999999999" hidden="1" customHeight="1" x14ac:dyDescent="0.25">
      <c r="A130" s="4"/>
      <c r="B130" s="4"/>
      <c r="C130" s="4"/>
      <c r="D130" s="4" t="s">
        <v>0</v>
      </c>
      <c r="E130" s="4" t="s">
        <v>4</v>
      </c>
      <c r="F130" s="4" t="s">
        <v>0</v>
      </c>
      <c r="G130" s="4" t="s">
        <v>3</v>
      </c>
      <c r="H130" s="4" t="s">
        <v>2</v>
      </c>
      <c r="I130" s="4" t="s">
        <v>1</v>
      </c>
      <c r="J130" s="4" t="s">
        <v>0</v>
      </c>
      <c r="K130" s="4" t="s">
        <v>0</v>
      </c>
      <c r="L130" s="4" t="s">
        <v>6</v>
      </c>
      <c r="M130" s="4" t="s">
        <v>37</v>
      </c>
      <c r="N130" s="4" t="s">
        <v>4</v>
      </c>
      <c r="O130" s="4" t="s">
        <v>4</v>
      </c>
      <c r="P130" s="4" t="s">
        <v>4</v>
      </c>
      <c r="Q130" s="45" t="s">
        <v>12</v>
      </c>
      <c r="R130" s="87"/>
      <c r="S130" s="8">
        <f t="shared" si="20"/>
        <v>0</v>
      </c>
      <c r="T130" s="8">
        <f t="shared" si="20"/>
        <v>0</v>
      </c>
      <c r="U130" s="8">
        <f t="shared" si="20"/>
        <v>0</v>
      </c>
      <c r="V130" s="8">
        <f t="shared" si="20"/>
        <v>0</v>
      </c>
      <c r="W130" s="8">
        <f t="shared" si="20"/>
        <v>0</v>
      </c>
      <c r="X130" s="8">
        <f t="shared" si="20"/>
        <v>0</v>
      </c>
      <c r="Y130" s="7">
        <f>SUM(S130:X130)</f>
        <v>0</v>
      </c>
      <c r="Z130" s="6">
        <v>2022</v>
      </c>
      <c r="AA130" s="58"/>
      <c r="AB130" s="15"/>
      <c r="AC130" s="16"/>
      <c r="AD130" s="16"/>
      <c r="AE130" s="16"/>
      <c r="AF130" s="16"/>
      <c r="AG130" s="16"/>
      <c r="AH130" s="15"/>
      <c r="AI130" s="15"/>
      <c r="AJ130" s="15"/>
      <c r="AK130" s="15"/>
      <c r="AL130" s="15"/>
      <c r="AM130" s="15"/>
      <c r="AN130" s="15"/>
      <c r="AO130" s="16"/>
      <c r="AP130" s="42"/>
    </row>
    <row r="131" spans="1:42" s="12" customFormat="1" ht="16.899999999999999" hidden="1" customHeight="1" x14ac:dyDescent="0.25">
      <c r="A131" s="4"/>
      <c r="B131" s="4"/>
      <c r="C131" s="4"/>
      <c r="D131" s="4" t="s">
        <v>0</v>
      </c>
      <c r="E131" s="4" t="s">
        <v>4</v>
      </c>
      <c r="F131" s="4" t="s">
        <v>0</v>
      </c>
      <c r="G131" s="4" t="s">
        <v>3</v>
      </c>
      <c r="H131" s="4" t="s">
        <v>2</v>
      </c>
      <c r="I131" s="4" t="s">
        <v>1</v>
      </c>
      <c r="J131" s="4" t="s">
        <v>0</v>
      </c>
      <c r="K131" s="4" t="s">
        <v>0</v>
      </c>
      <c r="L131" s="4" t="s">
        <v>6</v>
      </c>
      <c r="M131" s="4" t="s">
        <v>36</v>
      </c>
      <c r="N131" s="4" t="s">
        <v>4</v>
      </c>
      <c r="O131" s="4" t="s">
        <v>4</v>
      </c>
      <c r="P131" s="4" t="s">
        <v>4</v>
      </c>
      <c r="Q131" s="45" t="s">
        <v>0</v>
      </c>
      <c r="R131" s="87"/>
      <c r="S131" s="8">
        <f t="shared" si="20"/>
        <v>3644.8</v>
      </c>
      <c r="T131" s="8">
        <f t="shared" si="20"/>
        <v>11552.599999999999</v>
      </c>
      <c r="U131" s="8">
        <f t="shared" si="20"/>
        <v>11552.599999999999</v>
      </c>
      <c r="V131" s="8">
        <f t="shared" si="20"/>
        <v>11552.599999999999</v>
      </c>
      <c r="W131" s="8">
        <f t="shared" si="20"/>
        <v>11552.599999999999</v>
      </c>
      <c r="X131" s="8">
        <f t="shared" si="20"/>
        <v>0</v>
      </c>
      <c r="Y131" s="7">
        <f>SUM(S131:X131)</f>
        <v>49855.19999999999</v>
      </c>
      <c r="Z131" s="6">
        <v>2022</v>
      </c>
      <c r="AA131" s="89"/>
      <c r="AB131" s="90"/>
      <c r="AC131" s="90"/>
      <c r="AD131" s="16"/>
      <c r="AE131" s="16"/>
      <c r="AF131" s="16"/>
      <c r="AG131" s="16"/>
      <c r="AH131" s="15"/>
      <c r="AI131" s="15"/>
      <c r="AJ131" s="15"/>
      <c r="AK131" s="15"/>
      <c r="AL131" s="15"/>
      <c r="AM131" s="15"/>
      <c r="AN131" s="15"/>
      <c r="AO131" s="16"/>
      <c r="AP131" s="42"/>
    </row>
    <row r="132" spans="1:42" s="12" customFormat="1" ht="16.899999999999999" hidden="1" customHeight="1" x14ac:dyDescent="0.25">
      <c r="A132" s="4"/>
      <c r="B132" s="4"/>
      <c r="C132" s="4"/>
      <c r="D132" s="4" t="s">
        <v>0</v>
      </c>
      <c r="E132" s="4" t="s">
        <v>4</v>
      </c>
      <c r="F132" s="4" t="s">
        <v>0</v>
      </c>
      <c r="G132" s="4" t="s">
        <v>3</v>
      </c>
      <c r="H132" s="4" t="s">
        <v>2</v>
      </c>
      <c r="I132" s="4" t="s">
        <v>1</v>
      </c>
      <c r="J132" s="4" t="s">
        <v>0</v>
      </c>
      <c r="K132" s="4" t="s">
        <v>0</v>
      </c>
      <c r="L132" s="4" t="s">
        <v>6</v>
      </c>
      <c r="M132" s="4" t="s">
        <v>0</v>
      </c>
      <c r="N132" s="4" t="s">
        <v>0</v>
      </c>
      <c r="O132" s="4" t="s">
        <v>0</v>
      </c>
      <c r="P132" s="4" t="s">
        <v>0</v>
      </c>
      <c r="Q132" s="45" t="s">
        <v>0</v>
      </c>
      <c r="R132" s="87"/>
      <c r="S132" s="8">
        <f t="shared" si="20"/>
        <v>1730</v>
      </c>
      <c r="T132" s="8">
        <f t="shared" si="20"/>
        <v>0</v>
      </c>
      <c r="U132" s="8">
        <f t="shared" si="20"/>
        <v>0</v>
      </c>
      <c r="V132" s="8">
        <f t="shared" si="20"/>
        <v>0</v>
      </c>
      <c r="W132" s="8">
        <f t="shared" si="20"/>
        <v>0</v>
      </c>
      <c r="X132" s="8">
        <f t="shared" si="20"/>
        <v>0</v>
      </c>
      <c r="Y132" s="7">
        <f>SUM(S132:X132)</f>
        <v>1730</v>
      </c>
      <c r="Z132" s="6">
        <v>2022</v>
      </c>
      <c r="AA132" s="58"/>
      <c r="AB132" s="59"/>
      <c r="AC132" s="59"/>
      <c r="AD132" s="16"/>
      <c r="AE132" s="16"/>
      <c r="AF132" s="16"/>
      <c r="AG132" s="16"/>
      <c r="AH132" s="15"/>
      <c r="AI132" s="15"/>
      <c r="AJ132" s="15"/>
      <c r="AK132" s="15"/>
      <c r="AL132" s="15"/>
      <c r="AM132" s="15"/>
      <c r="AN132" s="15"/>
      <c r="AO132" s="16"/>
      <c r="AP132" s="42"/>
    </row>
    <row r="133" spans="1:42" s="12" customFormat="1" ht="16.899999999999999" hidden="1" customHeight="1" x14ac:dyDescent="0.25">
      <c r="A133" s="4"/>
      <c r="B133" s="4"/>
      <c r="C133" s="4"/>
      <c r="D133" s="4" t="s">
        <v>0</v>
      </c>
      <c r="E133" s="4" t="s">
        <v>4</v>
      </c>
      <c r="F133" s="4" t="s">
        <v>0</v>
      </c>
      <c r="G133" s="4" t="s">
        <v>3</v>
      </c>
      <c r="H133" s="4" t="s">
        <v>2</v>
      </c>
      <c r="I133" s="4" t="s">
        <v>1</v>
      </c>
      <c r="J133" s="4" t="s">
        <v>0</v>
      </c>
      <c r="K133" s="4" t="s">
        <v>0</v>
      </c>
      <c r="L133" s="4" t="s">
        <v>6</v>
      </c>
      <c r="M133" s="4" t="s">
        <v>36</v>
      </c>
      <c r="N133" s="4" t="s">
        <v>4</v>
      </c>
      <c r="O133" s="4" t="s">
        <v>4</v>
      </c>
      <c r="P133" s="4" t="s">
        <v>4</v>
      </c>
      <c r="Q133" s="45" t="s">
        <v>11</v>
      </c>
      <c r="R133" s="88"/>
      <c r="S133" s="8">
        <f t="shared" si="20"/>
        <v>0</v>
      </c>
      <c r="T133" s="8">
        <f t="shared" si="20"/>
        <v>0</v>
      </c>
      <c r="U133" s="8">
        <f t="shared" si="20"/>
        <v>0</v>
      </c>
      <c r="V133" s="8">
        <f t="shared" si="20"/>
        <v>0</v>
      </c>
      <c r="W133" s="8">
        <f t="shared" si="20"/>
        <v>0</v>
      </c>
      <c r="X133" s="8">
        <f t="shared" si="20"/>
        <v>0</v>
      </c>
      <c r="Y133" s="7">
        <f>U133</f>
        <v>0</v>
      </c>
      <c r="Z133" s="6">
        <v>2022</v>
      </c>
      <c r="AA133" s="58"/>
      <c r="AB133" s="15"/>
      <c r="AC133" s="16"/>
      <c r="AD133" s="16"/>
      <c r="AE133" s="16"/>
      <c r="AF133" s="16"/>
      <c r="AG133" s="16"/>
      <c r="AH133" s="15"/>
      <c r="AI133" s="15"/>
      <c r="AJ133" s="15"/>
      <c r="AK133" s="15"/>
      <c r="AL133" s="15"/>
      <c r="AM133" s="15"/>
      <c r="AN133" s="15"/>
      <c r="AO133" s="16"/>
      <c r="AP133" s="42"/>
    </row>
    <row r="134" spans="1:42" s="12" customFormat="1" ht="48.6" hidden="1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5"/>
      <c r="R134" s="74" t="s">
        <v>46</v>
      </c>
      <c r="S134" s="2">
        <f t="shared" si="20"/>
        <v>90</v>
      </c>
      <c r="T134" s="2">
        <f t="shared" si="20"/>
        <v>89</v>
      </c>
      <c r="U134" s="2">
        <f t="shared" si="20"/>
        <v>89</v>
      </c>
      <c r="V134" s="2">
        <f t="shared" si="20"/>
        <v>89</v>
      </c>
      <c r="W134" s="2">
        <f t="shared" si="20"/>
        <v>89</v>
      </c>
      <c r="X134" s="2">
        <f t="shared" si="20"/>
        <v>0</v>
      </c>
      <c r="Y134" s="3">
        <f>S134+T134+U134+V134+W134+X134</f>
        <v>446</v>
      </c>
      <c r="Z134" s="1">
        <v>2022</v>
      </c>
      <c r="AA134" s="58"/>
      <c r="AB134" s="15"/>
      <c r="AC134" s="16"/>
      <c r="AD134" s="16"/>
      <c r="AE134" s="16"/>
      <c r="AF134" s="16"/>
      <c r="AG134" s="16"/>
      <c r="AH134" s="15"/>
      <c r="AI134" s="15"/>
      <c r="AJ134" s="15"/>
      <c r="AK134" s="15"/>
      <c r="AL134" s="15"/>
      <c r="AM134" s="15"/>
      <c r="AN134" s="15"/>
      <c r="AO134" s="16"/>
      <c r="AP134" s="42"/>
    </row>
    <row r="135" spans="1:42" s="12" customFormat="1" ht="33" hidden="1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5"/>
      <c r="R135" s="74" t="s">
        <v>45</v>
      </c>
      <c r="S135" s="2">
        <f t="shared" si="20"/>
        <v>335.3</v>
      </c>
      <c r="T135" s="2">
        <f t="shared" si="20"/>
        <v>326.90000000000003</v>
      </c>
      <c r="U135" s="2">
        <f t="shared" si="20"/>
        <v>326.90000000000003</v>
      </c>
      <c r="V135" s="2">
        <f t="shared" si="20"/>
        <v>326.90000000000003</v>
      </c>
      <c r="W135" s="2">
        <f t="shared" si="20"/>
        <v>326.90000000000003</v>
      </c>
      <c r="X135" s="2">
        <f t="shared" si="20"/>
        <v>0</v>
      </c>
      <c r="Y135" s="3">
        <f>S135+T135+U135+V135+W135</f>
        <v>1642.9000000000003</v>
      </c>
      <c r="Z135" s="1">
        <v>2022</v>
      </c>
      <c r="AA135" s="58"/>
      <c r="AB135" s="15"/>
      <c r="AC135" s="16"/>
      <c r="AD135" s="16"/>
      <c r="AE135" s="16"/>
      <c r="AF135" s="16"/>
      <c r="AG135" s="16"/>
      <c r="AH135" s="15"/>
      <c r="AI135" s="15"/>
      <c r="AJ135" s="15"/>
      <c r="AK135" s="15"/>
      <c r="AL135" s="15"/>
      <c r="AM135" s="15"/>
      <c r="AN135" s="15"/>
      <c r="AO135" s="16"/>
      <c r="AP135" s="42"/>
    </row>
    <row r="136" spans="1:42" s="12" customFormat="1" ht="16.899999999999999" hidden="1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5"/>
      <c r="R136" s="87" t="s">
        <v>38</v>
      </c>
      <c r="S136" s="8">
        <f t="shared" ref="S136:Y136" si="21">S137+S138+S139+S140+S141</f>
        <v>1780.1</v>
      </c>
      <c r="T136" s="8">
        <f t="shared" si="21"/>
        <v>3600.4</v>
      </c>
      <c r="U136" s="8">
        <f t="shared" si="21"/>
        <v>3600.4</v>
      </c>
      <c r="V136" s="8">
        <f t="shared" si="21"/>
        <v>3600.4</v>
      </c>
      <c r="W136" s="8">
        <f t="shared" si="21"/>
        <v>3600.4</v>
      </c>
      <c r="X136" s="8">
        <f t="shared" si="21"/>
        <v>0</v>
      </c>
      <c r="Y136" s="7">
        <f t="shared" si="21"/>
        <v>16181.699999999999</v>
      </c>
      <c r="Z136" s="6">
        <v>2022</v>
      </c>
      <c r="AA136" s="60"/>
      <c r="AB136" s="20"/>
      <c r="AC136" s="20"/>
      <c r="AD136" s="16"/>
      <c r="AE136" s="16"/>
      <c r="AF136" s="16"/>
      <c r="AG136" s="16"/>
      <c r="AH136" s="15"/>
      <c r="AI136" s="15"/>
      <c r="AJ136" s="15"/>
      <c r="AK136" s="15"/>
      <c r="AL136" s="15"/>
      <c r="AM136" s="15"/>
      <c r="AN136" s="15"/>
      <c r="AO136" s="16"/>
      <c r="AP136" s="42"/>
    </row>
    <row r="137" spans="1:42" s="12" customFormat="1" ht="16.899999999999999" hidden="1" customHeight="1" x14ac:dyDescent="0.25">
      <c r="A137" s="4" t="s">
        <v>0</v>
      </c>
      <c r="B137" s="4" t="s">
        <v>0</v>
      </c>
      <c r="C137" s="4" t="s">
        <v>3</v>
      </c>
      <c r="D137" s="4" t="s">
        <v>0</v>
      </c>
      <c r="E137" s="4" t="s">
        <v>4</v>
      </c>
      <c r="F137" s="4" t="s">
        <v>0</v>
      </c>
      <c r="G137" s="4" t="s">
        <v>3</v>
      </c>
      <c r="H137" s="4" t="s">
        <v>2</v>
      </c>
      <c r="I137" s="4" t="s">
        <v>1</v>
      </c>
      <c r="J137" s="4" t="s">
        <v>0</v>
      </c>
      <c r="K137" s="4" t="s">
        <v>0</v>
      </c>
      <c r="L137" s="4" t="s">
        <v>6</v>
      </c>
      <c r="M137" s="4" t="s">
        <v>37</v>
      </c>
      <c r="N137" s="4" t="s">
        <v>4</v>
      </c>
      <c r="O137" s="4" t="s">
        <v>4</v>
      </c>
      <c r="P137" s="4" t="s">
        <v>4</v>
      </c>
      <c r="Q137" s="45" t="s">
        <v>12</v>
      </c>
      <c r="R137" s="87"/>
      <c r="S137" s="8">
        <v>0</v>
      </c>
      <c r="T137" s="8">
        <v>0</v>
      </c>
      <c r="U137" s="8">
        <v>0</v>
      </c>
      <c r="V137" s="8">
        <v>0</v>
      </c>
      <c r="W137" s="8">
        <v>0</v>
      </c>
      <c r="X137" s="8">
        <v>0</v>
      </c>
      <c r="Y137" s="7">
        <f>SUM(S137:X137)</f>
        <v>0</v>
      </c>
      <c r="Z137" s="6">
        <v>2022</v>
      </c>
      <c r="AA137" s="60"/>
      <c r="AB137" s="20"/>
      <c r="AC137" s="20"/>
      <c r="AD137" s="16"/>
      <c r="AE137" s="16"/>
      <c r="AF137" s="16"/>
      <c r="AG137" s="16"/>
      <c r="AH137" s="15"/>
      <c r="AI137" s="15"/>
      <c r="AJ137" s="15"/>
      <c r="AK137" s="15"/>
      <c r="AL137" s="15"/>
      <c r="AM137" s="15"/>
      <c r="AN137" s="15"/>
      <c r="AO137" s="16"/>
      <c r="AP137" s="42"/>
    </row>
    <row r="138" spans="1:42" s="12" customFormat="1" ht="16.899999999999999" hidden="1" customHeight="1" x14ac:dyDescent="0.25">
      <c r="A138" s="4" t="s">
        <v>0</v>
      </c>
      <c r="B138" s="4" t="s">
        <v>0</v>
      </c>
      <c r="C138" s="4" t="s">
        <v>3</v>
      </c>
      <c r="D138" s="4" t="s">
        <v>0</v>
      </c>
      <c r="E138" s="4" t="s">
        <v>4</v>
      </c>
      <c r="F138" s="4" t="s">
        <v>0</v>
      </c>
      <c r="G138" s="4" t="s">
        <v>3</v>
      </c>
      <c r="H138" s="4" t="s">
        <v>2</v>
      </c>
      <c r="I138" s="4" t="s">
        <v>1</v>
      </c>
      <c r="J138" s="4" t="s">
        <v>0</v>
      </c>
      <c r="K138" s="4" t="s">
        <v>0</v>
      </c>
      <c r="L138" s="4" t="s">
        <v>6</v>
      </c>
      <c r="M138" s="4" t="s">
        <v>37</v>
      </c>
      <c r="N138" s="4" t="s">
        <v>4</v>
      </c>
      <c r="O138" s="4" t="s">
        <v>4</v>
      </c>
      <c r="P138" s="4" t="s">
        <v>4</v>
      </c>
      <c r="Q138" s="45" t="s">
        <v>12</v>
      </c>
      <c r="R138" s="87"/>
      <c r="S138" s="8">
        <v>0</v>
      </c>
      <c r="T138" s="8">
        <v>0</v>
      </c>
      <c r="U138" s="8">
        <v>0</v>
      </c>
      <c r="V138" s="8">
        <v>0</v>
      </c>
      <c r="W138" s="8">
        <v>0</v>
      </c>
      <c r="X138" s="8">
        <v>0</v>
      </c>
      <c r="Y138" s="7">
        <f>SUM(S138:X138)</f>
        <v>0</v>
      </c>
      <c r="Z138" s="6">
        <v>2022</v>
      </c>
      <c r="AA138" s="60"/>
      <c r="AB138" s="20"/>
      <c r="AC138" s="20"/>
      <c r="AD138" s="16"/>
      <c r="AE138" s="16"/>
      <c r="AF138" s="16"/>
      <c r="AG138" s="16"/>
      <c r="AH138" s="15"/>
      <c r="AI138" s="15"/>
      <c r="AJ138" s="15"/>
      <c r="AK138" s="15"/>
      <c r="AL138" s="15"/>
      <c r="AM138" s="15"/>
      <c r="AN138" s="15"/>
      <c r="AO138" s="16"/>
      <c r="AP138" s="42"/>
    </row>
    <row r="139" spans="1:42" s="12" customFormat="1" ht="16.899999999999999" hidden="1" customHeight="1" x14ac:dyDescent="0.25">
      <c r="A139" s="4" t="s">
        <v>0</v>
      </c>
      <c r="B139" s="4" t="s">
        <v>0</v>
      </c>
      <c r="C139" s="4" t="s">
        <v>3</v>
      </c>
      <c r="D139" s="4" t="s">
        <v>0</v>
      </c>
      <c r="E139" s="4" t="s">
        <v>4</v>
      </c>
      <c r="F139" s="4" t="s">
        <v>0</v>
      </c>
      <c r="G139" s="4" t="s">
        <v>3</v>
      </c>
      <c r="H139" s="4" t="s">
        <v>2</v>
      </c>
      <c r="I139" s="4" t="s">
        <v>1</v>
      </c>
      <c r="J139" s="4" t="s">
        <v>0</v>
      </c>
      <c r="K139" s="4" t="s">
        <v>0</v>
      </c>
      <c r="L139" s="4" t="s">
        <v>6</v>
      </c>
      <c r="M139" s="4" t="s">
        <v>36</v>
      </c>
      <c r="N139" s="4" t="s">
        <v>4</v>
      </c>
      <c r="O139" s="4" t="s">
        <v>4</v>
      </c>
      <c r="P139" s="4" t="s">
        <v>4</v>
      </c>
      <c r="Q139" s="45" t="s">
        <v>0</v>
      </c>
      <c r="R139" s="87"/>
      <c r="S139" s="8">
        <f>1896.1-590</f>
        <v>1306.0999999999999</v>
      </c>
      <c r="T139" s="8">
        <v>3600.4</v>
      </c>
      <c r="U139" s="8">
        <v>3600.4</v>
      </c>
      <c r="V139" s="8">
        <v>3600.4</v>
      </c>
      <c r="W139" s="8">
        <v>3600.4</v>
      </c>
      <c r="X139" s="8">
        <v>0</v>
      </c>
      <c r="Y139" s="7">
        <f>SUM(S139:X139)</f>
        <v>15707.699999999999</v>
      </c>
      <c r="Z139" s="6">
        <v>2022</v>
      </c>
      <c r="AA139" s="91"/>
      <c r="AB139" s="96"/>
      <c r="AC139" s="96"/>
      <c r="AD139" s="16"/>
      <c r="AE139" s="16"/>
      <c r="AF139" s="16"/>
      <c r="AG139" s="16"/>
      <c r="AH139" s="15"/>
      <c r="AI139" s="15"/>
      <c r="AJ139" s="15"/>
      <c r="AK139" s="15"/>
      <c r="AL139" s="15"/>
      <c r="AM139" s="15"/>
      <c r="AN139" s="15"/>
      <c r="AO139" s="16"/>
      <c r="AP139" s="42"/>
    </row>
    <row r="140" spans="1:42" s="12" customFormat="1" ht="16.899999999999999" hidden="1" customHeight="1" x14ac:dyDescent="0.25">
      <c r="A140" s="4" t="s">
        <v>0</v>
      </c>
      <c r="B140" s="4" t="s">
        <v>0</v>
      </c>
      <c r="C140" s="4" t="s">
        <v>3</v>
      </c>
      <c r="D140" s="4" t="s">
        <v>0</v>
      </c>
      <c r="E140" s="4" t="s">
        <v>4</v>
      </c>
      <c r="F140" s="4" t="s">
        <v>0</v>
      </c>
      <c r="G140" s="4" t="s">
        <v>3</v>
      </c>
      <c r="H140" s="4" t="s">
        <v>2</v>
      </c>
      <c r="I140" s="4" t="s">
        <v>1</v>
      </c>
      <c r="J140" s="4" t="s">
        <v>0</v>
      </c>
      <c r="K140" s="4" t="s">
        <v>0</v>
      </c>
      <c r="L140" s="4" t="s">
        <v>6</v>
      </c>
      <c r="M140" s="4" t="s">
        <v>0</v>
      </c>
      <c r="N140" s="4" t="s">
        <v>0</v>
      </c>
      <c r="O140" s="4" t="s">
        <v>0</v>
      </c>
      <c r="P140" s="4" t="s">
        <v>0</v>
      </c>
      <c r="Q140" s="45" t="s">
        <v>0</v>
      </c>
      <c r="R140" s="87"/>
      <c r="S140" s="8">
        <v>474</v>
      </c>
      <c r="T140" s="8">
        <v>0</v>
      </c>
      <c r="U140" s="8">
        <v>0</v>
      </c>
      <c r="V140" s="8">
        <v>0</v>
      </c>
      <c r="W140" s="8">
        <v>0</v>
      </c>
      <c r="X140" s="8">
        <v>0</v>
      </c>
      <c r="Y140" s="7">
        <f>SUM(S140:X140)</f>
        <v>474</v>
      </c>
      <c r="Z140" s="6">
        <v>2022</v>
      </c>
      <c r="AA140" s="91"/>
      <c r="AB140" s="96"/>
      <c r="AC140" s="96"/>
      <c r="AD140" s="16"/>
      <c r="AE140" s="16"/>
      <c r="AF140" s="16"/>
      <c r="AG140" s="16"/>
      <c r="AH140" s="15"/>
      <c r="AI140" s="15"/>
      <c r="AJ140" s="15"/>
      <c r="AK140" s="15"/>
      <c r="AL140" s="15"/>
      <c r="AM140" s="15"/>
      <c r="AN140" s="15"/>
      <c r="AO140" s="16"/>
      <c r="AP140" s="42"/>
    </row>
    <row r="141" spans="1:42" s="12" customFormat="1" ht="16.899999999999999" hidden="1" customHeight="1" x14ac:dyDescent="0.25">
      <c r="A141" s="4" t="s">
        <v>0</v>
      </c>
      <c r="B141" s="4" t="s">
        <v>0</v>
      </c>
      <c r="C141" s="4" t="s">
        <v>3</v>
      </c>
      <c r="D141" s="4" t="s">
        <v>0</v>
      </c>
      <c r="E141" s="4" t="s">
        <v>4</v>
      </c>
      <c r="F141" s="4" t="s">
        <v>0</v>
      </c>
      <c r="G141" s="4" t="s">
        <v>3</v>
      </c>
      <c r="H141" s="4" t="s">
        <v>2</v>
      </c>
      <c r="I141" s="4" t="s">
        <v>1</v>
      </c>
      <c r="J141" s="4" t="s">
        <v>0</v>
      </c>
      <c r="K141" s="4" t="s">
        <v>0</v>
      </c>
      <c r="L141" s="4" t="s">
        <v>6</v>
      </c>
      <c r="M141" s="4" t="s">
        <v>36</v>
      </c>
      <c r="N141" s="4" t="s">
        <v>4</v>
      </c>
      <c r="O141" s="4" t="s">
        <v>4</v>
      </c>
      <c r="P141" s="4" t="s">
        <v>4</v>
      </c>
      <c r="Q141" s="45" t="s">
        <v>11</v>
      </c>
      <c r="R141" s="88"/>
      <c r="S141" s="8">
        <v>0</v>
      </c>
      <c r="T141" s="8">
        <v>0</v>
      </c>
      <c r="U141" s="8">
        <v>0</v>
      </c>
      <c r="V141" s="8">
        <v>0</v>
      </c>
      <c r="W141" s="8">
        <v>0</v>
      </c>
      <c r="X141" s="8">
        <v>0</v>
      </c>
      <c r="Y141" s="7">
        <f>U141</f>
        <v>0</v>
      </c>
      <c r="Z141" s="6">
        <v>2022</v>
      </c>
      <c r="AA141" s="58"/>
      <c r="AB141" s="15"/>
      <c r="AC141" s="16"/>
      <c r="AD141" s="16"/>
      <c r="AE141" s="16"/>
      <c r="AF141" s="16"/>
      <c r="AG141" s="16"/>
      <c r="AH141" s="15"/>
      <c r="AI141" s="15"/>
      <c r="AJ141" s="15"/>
      <c r="AK141" s="15"/>
      <c r="AL141" s="15"/>
      <c r="AM141" s="15"/>
      <c r="AN141" s="15"/>
      <c r="AO141" s="16"/>
      <c r="AP141" s="42"/>
    </row>
    <row r="142" spans="1:42" s="12" customFormat="1" ht="47.25" hidden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5"/>
      <c r="R142" s="74" t="s">
        <v>44</v>
      </c>
      <c r="S142" s="2">
        <v>26</v>
      </c>
      <c r="T142" s="2">
        <v>26</v>
      </c>
      <c r="U142" s="2">
        <v>26</v>
      </c>
      <c r="V142" s="2">
        <v>26</v>
      </c>
      <c r="W142" s="2">
        <v>26</v>
      </c>
      <c r="X142" s="2">
        <v>0</v>
      </c>
      <c r="Y142" s="3">
        <f>SUM(S142:X142)</f>
        <v>130</v>
      </c>
      <c r="Z142" s="1">
        <v>2022</v>
      </c>
      <c r="AA142" s="58"/>
      <c r="AB142" s="15"/>
      <c r="AC142" s="16"/>
      <c r="AD142" s="16"/>
      <c r="AE142" s="16"/>
      <c r="AF142" s="16"/>
      <c r="AG142" s="16"/>
      <c r="AH142" s="15"/>
      <c r="AI142" s="15"/>
      <c r="AJ142" s="15"/>
      <c r="AK142" s="15"/>
      <c r="AL142" s="15"/>
      <c r="AM142" s="15"/>
      <c r="AN142" s="15"/>
      <c r="AO142" s="16"/>
      <c r="AP142" s="42"/>
    </row>
    <row r="143" spans="1:42" s="12" customFormat="1" ht="47.25" hidden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5"/>
      <c r="R143" s="74" t="s">
        <v>43</v>
      </c>
      <c r="S143" s="2">
        <v>130</v>
      </c>
      <c r="T143" s="2">
        <v>130</v>
      </c>
      <c r="U143" s="2">
        <v>130</v>
      </c>
      <c r="V143" s="2">
        <v>130</v>
      </c>
      <c r="W143" s="2">
        <v>130</v>
      </c>
      <c r="X143" s="2">
        <v>0</v>
      </c>
      <c r="Y143" s="3">
        <f>S143+T143+U143+V143+W143</f>
        <v>650</v>
      </c>
      <c r="Z143" s="1">
        <v>2022</v>
      </c>
      <c r="AA143" s="58"/>
      <c r="AB143" s="15"/>
      <c r="AC143" s="16"/>
      <c r="AD143" s="16"/>
      <c r="AE143" s="16"/>
      <c r="AF143" s="16"/>
      <c r="AG143" s="16"/>
      <c r="AH143" s="15"/>
      <c r="AI143" s="15"/>
      <c r="AJ143" s="15"/>
      <c r="AK143" s="15"/>
      <c r="AL143" s="15"/>
      <c r="AM143" s="15"/>
      <c r="AN143" s="15"/>
      <c r="AO143" s="16"/>
      <c r="AP143" s="42"/>
    </row>
    <row r="144" spans="1:42" s="12" customFormat="1" ht="16.149999999999999" hidden="1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5"/>
      <c r="R144" s="87" t="s">
        <v>38</v>
      </c>
      <c r="S144" s="8">
        <f t="shared" ref="S144:Y144" si="22">S145+S146+S147+S148+S149</f>
        <v>1015.5</v>
      </c>
      <c r="T144" s="8">
        <f t="shared" si="22"/>
        <v>2247.5</v>
      </c>
      <c r="U144" s="8">
        <f t="shared" si="22"/>
        <v>2247.5</v>
      </c>
      <c r="V144" s="8">
        <f t="shared" si="22"/>
        <v>2247.5</v>
      </c>
      <c r="W144" s="8">
        <f t="shared" si="22"/>
        <v>2247.5</v>
      </c>
      <c r="X144" s="8">
        <f t="shared" si="22"/>
        <v>0</v>
      </c>
      <c r="Y144" s="7">
        <f t="shared" si="22"/>
        <v>10005.5</v>
      </c>
      <c r="Z144" s="6">
        <v>2022</v>
      </c>
      <c r="AA144" s="58"/>
      <c r="AB144" s="15"/>
      <c r="AC144" s="16"/>
      <c r="AD144" s="16"/>
      <c r="AE144" s="16"/>
      <c r="AF144" s="16"/>
      <c r="AG144" s="16"/>
      <c r="AH144" s="15"/>
      <c r="AI144" s="15"/>
      <c r="AJ144" s="15"/>
      <c r="AK144" s="15"/>
      <c r="AL144" s="15"/>
      <c r="AM144" s="15"/>
      <c r="AN144" s="15"/>
      <c r="AO144" s="16"/>
      <c r="AP144" s="42"/>
    </row>
    <row r="145" spans="1:42" s="12" customFormat="1" hidden="1" x14ac:dyDescent="0.25">
      <c r="A145" s="4" t="s">
        <v>0</v>
      </c>
      <c r="B145" s="4" t="s">
        <v>0</v>
      </c>
      <c r="C145" s="4" t="s">
        <v>1</v>
      </c>
      <c r="D145" s="4" t="s">
        <v>0</v>
      </c>
      <c r="E145" s="4" t="s">
        <v>4</v>
      </c>
      <c r="F145" s="4" t="s">
        <v>0</v>
      </c>
      <c r="G145" s="4" t="s">
        <v>3</v>
      </c>
      <c r="H145" s="4" t="s">
        <v>2</v>
      </c>
      <c r="I145" s="4" t="s">
        <v>1</v>
      </c>
      <c r="J145" s="4" t="s">
        <v>0</v>
      </c>
      <c r="K145" s="4" t="s">
        <v>0</v>
      </c>
      <c r="L145" s="4" t="s">
        <v>6</v>
      </c>
      <c r="M145" s="4" t="s">
        <v>37</v>
      </c>
      <c r="N145" s="4" t="s">
        <v>4</v>
      </c>
      <c r="O145" s="4" t="s">
        <v>4</v>
      </c>
      <c r="P145" s="4" t="s">
        <v>4</v>
      </c>
      <c r="Q145" s="45" t="s">
        <v>12</v>
      </c>
      <c r="R145" s="87"/>
      <c r="S145" s="8">
        <v>0</v>
      </c>
      <c r="T145" s="8">
        <v>0</v>
      </c>
      <c r="U145" s="8">
        <v>0</v>
      </c>
      <c r="V145" s="8">
        <v>0</v>
      </c>
      <c r="W145" s="8">
        <v>0</v>
      </c>
      <c r="X145" s="8">
        <v>0</v>
      </c>
      <c r="Y145" s="7">
        <f>SUM(S145:X145)</f>
        <v>0</v>
      </c>
      <c r="Z145" s="6">
        <v>2022</v>
      </c>
      <c r="AA145" s="58"/>
      <c r="AB145" s="15"/>
      <c r="AC145" s="16"/>
      <c r="AD145" s="16"/>
      <c r="AE145" s="16"/>
      <c r="AF145" s="16"/>
      <c r="AG145" s="16"/>
      <c r="AH145" s="15"/>
      <c r="AI145" s="15"/>
      <c r="AJ145" s="15"/>
      <c r="AK145" s="15"/>
      <c r="AL145" s="15"/>
      <c r="AM145" s="15"/>
      <c r="AN145" s="15"/>
      <c r="AO145" s="16"/>
      <c r="AP145" s="42"/>
    </row>
    <row r="146" spans="1:42" s="12" customFormat="1" hidden="1" x14ac:dyDescent="0.25">
      <c r="A146" s="4" t="s">
        <v>0</v>
      </c>
      <c r="B146" s="4" t="s">
        <v>0</v>
      </c>
      <c r="C146" s="4" t="s">
        <v>1</v>
      </c>
      <c r="D146" s="4" t="s">
        <v>0</v>
      </c>
      <c r="E146" s="4" t="s">
        <v>4</v>
      </c>
      <c r="F146" s="4" t="s">
        <v>0</v>
      </c>
      <c r="G146" s="4" t="s">
        <v>3</v>
      </c>
      <c r="H146" s="4" t="s">
        <v>2</v>
      </c>
      <c r="I146" s="4" t="s">
        <v>1</v>
      </c>
      <c r="J146" s="4" t="s">
        <v>0</v>
      </c>
      <c r="K146" s="4" t="s">
        <v>0</v>
      </c>
      <c r="L146" s="4" t="s">
        <v>6</v>
      </c>
      <c r="M146" s="4" t="s">
        <v>37</v>
      </c>
      <c r="N146" s="4" t="s">
        <v>4</v>
      </c>
      <c r="O146" s="4" t="s">
        <v>4</v>
      </c>
      <c r="P146" s="4" t="s">
        <v>4</v>
      </c>
      <c r="Q146" s="45" t="s">
        <v>12</v>
      </c>
      <c r="R146" s="87"/>
      <c r="S146" s="8">
        <v>0</v>
      </c>
      <c r="T146" s="8">
        <v>0</v>
      </c>
      <c r="U146" s="8">
        <v>0</v>
      </c>
      <c r="V146" s="8">
        <v>0</v>
      </c>
      <c r="W146" s="8">
        <v>0</v>
      </c>
      <c r="X146" s="8">
        <v>0</v>
      </c>
      <c r="Y146" s="7">
        <f>SUM(S146:X146)</f>
        <v>0</v>
      </c>
      <c r="Z146" s="6">
        <v>2022</v>
      </c>
      <c r="AA146" s="58"/>
      <c r="AB146" s="15"/>
      <c r="AC146" s="16"/>
      <c r="AD146" s="16"/>
      <c r="AE146" s="16"/>
      <c r="AF146" s="16"/>
      <c r="AG146" s="16"/>
      <c r="AH146" s="15"/>
      <c r="AI146" s="15"/>
      <c r="AJ146" s="15"/>
      <c r="AK146" s="15"/>
      <c r="AL146" s="15"/>
      <c r="AM146" s="15"/>
      <c r="AN146" s="15"/>
      <c r="AO146" s="16"/>
      <c r="AP146" s="42"/>
    </row>
    <row r="147" spans="1:42" s="12" customFormat="1" ht="16.5" hidden="1" customHeight="1" x14ac:dyDescent="0.25">
      <c r="A147" s="4" t="s">
        <v>0</v>
      </c>
      <c r="B147" s="4" t="s">
        <v>0</v>
      </c>
      <c r="C147" s="4" t="s">
        <v>1</v>
      </c>
      <c r="D147" s="4" t="s">
        <v>0</v>
      </c>
      <c r="E147" s="4" t="s">
        <v>4</v>
      </c>
      <c r="F147" s="4" t="s">
        <v>0</v>
      </c>
      <c r="G147" s="4" t="s">
        <v>3</v>
      </c>
      <c r="H147" s="4" t="s">
        <v>2</v>
      </c>
      <c r="I147" s="4" t="s">
        <v>1</v>
      </c>
      <c r="J147" s="4" t="s">
        <v>0</v>
      </c>
      <c r="K147" s="4" t="s">
        <v>0</v>
      </c>
      <c r="L147" s="4" t="s">
        <v>6</v>
      </c>
      <c r="M147" s="4" t="s">
        <v>36</v>
      </c>
      <c r="N147" s="4" t="s">
        <v>4</v>
      </c>
      <c r="O147" s="4" t="s">
        <v>4</v>
      </c>
      <c r="P147" s="4" t="s">
        <v>4</v>
      </c>
      <c r="Q147" s="45" t="s">
        <v>0</v>
      </c>
      <c r="R147" s="87"/>
      <c r="S147" s="8">
        <f>1079.5-590</f>
        <v>489.5</v>
      </c>
      <c r="T147" s="8">
        <v>2247.5</v>
      </c>
      <c r="U147" s="8">
        <v>2247.5</v>
      </c>
      <c r="V147" s="8">
        <v>2247.5</v>
      </c>
      <c r="W147" s="8">
        <v>2247.5</v>
      </c>
      <c r="X147" s="8">
        <v>0</v>
      </c>
      <c r="Y147" s="7">
        <f>SUM(S147:X147)</f>
        <v>9479.5</v>
      </c>
      <c r="Z147" s="6">
        <v>2022</v>
      </c>
      <c r="AA147" s="89"/>
      <c r="AB147" s="90"/>
      <c r="AC147" s="90"/>
      <c r="AD147" s="16"/>
      <c r="AE147" s="16"/>
      <c r="AF147" s="16"/>
      <c r="AG147" s="16"/>
      <c r="AH147" s="15"/>
      <c r="AI147" s="15"/>
      <c r="AJ147" s="15"/>
      <c r="AK147" s="15"/>
      <c r="AL147" s="15"/>
      <c r="AM147" s="15"/>
      <c r="AN147" s="15"/>
      <c r="AO147" s="16"/>
      <c r="AP147" s="42"/>
    </row>
    <row r="148" spans="1:42" s="12" customFormat="1" hidden="1" x14ac:dyDescent="0.25">
      <c r="A148" s="4" t="s">
        <v>0</v>
      </c>
      <c r="B148" s="4" t="s">
        <v>0</v>
      </c>
      <c r="C148" s="4" t="s">
        <v>1</v>
      </c>
      <c r="D148" s="4" t="s">
        <v>0</v>
      </c>
      <c r="E148" s="4" t="s">
        <v>4</v>
      </c>
      <c r="F148" s="4" t="s">
        <v>0</v>
      </c>
      <c r="G148" s="4" t="s">
        <v>3</v>
      </c>
      <c r="H148" s="4" t="s">
        <v>2</v>
      </c>
      <c r="I148" s="4" t="s">
        <v>1</v>
      </c>
      <c r="J148" s="4" t="s">
        <v>0</v>
      </c>
      <c r="K148" s="4" t="s">
        <v>0</v>
      </c>
      <c r="L148" s="4" t="s">
        <v>6</v>
      </c>
      <c r="M148" s="4" t="s">
        <v>0</v>
      </c>
      <c r="N148" s="4" t="s">
        <v>0</v>
      </c>
      <c r="O148" s="4" t="s">
        <v>0</v>
      </c>
      <c r="P148" s="4" t="s">
        <v>0</v>
      </c>
      <c r="Q148" s="45" t="s">
        <v>0</v>
      </c>
      <c r="R148" s="87"/>
      <c r="S148" s="8">
        <f>0+126+400</f>
        <v>526</v>
      </c>
      <c r="T148" s="8">
        <v>0</v>
      </c>
      <c r="U148" s="8">
        <v>0</v>
      </c>
      <c r="V148" s="8">
        <v>0</v>
      </c>
      <c r="W148" s="8">
        <v>0</v>
      </c>
      <c r="X148" s="8">
        <v>0</v>
      </c>
      <c r="Y148" s="7">
        <f>SUM(S148:X148)</f>
        <v>526</v>
      </c>
      <c r="Z148" s="6">
        <v>2022</v>
      </c>
      <c r="AA148" s="58"/>
      <c r="AB148" s="59"/>
      <c r="AC148" s="59"/>
      <c r="AD148" s="16"/>
      <c r="AE148" s="16"/>
      <c r="AF148" s="16"/>
      <c r="AG148" s="16"/>
      <c r="AH148" s="15"/>
      <c r="AI148" s="15"/>
      <c r="AJ148" s="15"/>
      <c r="AK148" s="15"/>
      <c r="AL148" s="15"/>
      <c r="AM148" s="15"/>
      <c r="AN148" s="15"/>
      <c r="AO148" s="16"/>
      <c r="AP148" s="42"/>
    </row>
    <row r="149" spans="1:42" s="12" customFormat="1" hidden="1" x14ac:dyDescent="0.25">
      <c r="A149" s="4" t="s">
        <v>0</v>
      </c>
      <c r="B149" s="4" t="s">
        <v>0</v>
      </c>
      <c r="C149" s="4" t="s">
        <v>1</v>
      </c>
      <c r="D149" s="4" t="s">
        <v>0</v>
      </c>
      <c r="E149" s="4" t="s">
        <v>4</v>
      </c>
      <c r="F149" s="4" t="s">
        <v>0</v>
      </c>
      <c r="G149" s="4" t="s">
        <v>3</v>
      </c>
      <c r="H149" s="4" t="s">
        <v>2</v>
      </c>
      <c r="I149" s="4" t="s">
        <v>1</v>
      </c>
      <c r="J149" s="4" t="s">
        <v>0</v>
      </c>
      <c r="K149" s="4" t="s">
        <v>0</v>
      </c>
      <c r="L149" s="4" t="s">
        <v>6</v>
      </c>
      <c r="M149" s="4" t="s">
        <v>36</v>
      </c>
      <c r="N149" s="4" t="s">
        <v>4</v>
      </c>
      <c r="O149" s="4" t="s">
        <v>4</v>
      </c>
      <c r="P149" s="4" t="s">
        <v>4</v>
      </c>
      <c r="Q149" s="45" t="s">
        <v>11</v>
      </c>
      <c r="R149" s="88"/>
      <c r="S149" s="8">
        <v>0</v>
      </c>
      <c r="T149" s="8">
        <v>0</v>
      </c>
      <c r="U149" s="8">
        <v>0</v>
      </c>
      <c r="V149" s="8">
        <v>0</v>
      </c>
      <c r="W149" s="8">
        <v>0</v>
      </c>
      <c r="X149" s="8">
        <v>0</v>
      </c>
      <c r="Y149" s="7">
        <f>U149</f>
        <v>0</v>
      </c>
      <c r="Z149" s="6">
        <v>2022</v>
      </c>
      <c r="AA149" s="58"/>
      <c r="AB149" s="15"/>
      <c r="AC149" s="16"/>
      <c r="AD149" s="16"/>
      <c r="AE149" s="16"/>
      <c r="AF149" s="16"/>
      <c r="AG149" s="16"/>
      <c r="AH149" s="15"/>
      <c r="AI149" s="15"/>
      <c r="AJ149" s="15"/>
      <c r="AK149" s="15"/>
      <c r="AL149" s="15"/>
      <c r="AM149" s="15"/>
      <c r="AN149" s="15"/>
      <c r="AO149" s="16"/>
      <c r="AP149" s="42"/>
    </row>
    <row r="150" spans="1:42" s="12" customFormat="1" ht="47.25" hidden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5"/>
      <c r="R150" s="74" t="s">
        <v>42</v>
      </c>
      <c r="S150" s="2">
        <v>23</v>
      </c>
      <c r="T150" s="2">
        <v>23</v>
      </c>
      <c r="U150" s="2">
        <v>23</v>
      </c>
      <c r="V150" s="2">
        <v>23</v>
      </c>
      <c r="W150" s="2">
        <v>23</v>
      </c>
      <c r="X150" s="2">
        <v>0</v>
      </c>
      <c r="Y150" s="3">
        <f>SUM(S150:X150)</f>
        <v>115</v>
      </c>
      <c r="Z150" s="1">
        <v>2022</v>
      </c>
      <c r="AA150" s="58"/>
      <c r="AB150" s="15"/>
      <c r="AC150" s="16"/>
      <c r="AD150" s="16"/>
      <c r="AE150" s="16"/>
      <c r="AF150" s="16"/>
      <c r="AG150" s="16"/>
      <c r="AH150" s="15"/>
      <c r="AI150" s="15"/>
      <c r="AJ150" s="15"/>
      <c r="AK150" s="15"/>
      <c r="AL150" s="15"/>
      <c r="AM150" s="15"/>
      <c r="AN150" s="15"/>
      <c r="AO150" s="16"/>
      <c r="AP150" s="42"/>
    </row>
    <row r="151" spans="1:42" s="12" customFormat="1" ht="47.25" hidden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5"/>
      <c r="R151" s="74" t="s">
        <v>41</v>
      </c>
      <c r="S151" s="2">
        <v>87.9</v>
      </c>
      <c r="T151" s="2">
        <v>87.9</v>
      </c>
      <c r="U151" s="2">
        <v>87.9</v>
      </c>
      <c r="V151" s="2">
        <v>87.9</v>
      </c>
      <c r="W151" s="2">
        <v>87.9</v>
      </c>
      <c r="X151" s="2">
        <v>0</v>
      </c>
      <c r="Y151" s="3">
        <f>SUM(S151:X151)</f>
        <v>439.5</v>
      </c>
      <c r="Z151" s="1">
        <v>2022</v>
      </c>
      <c r="AA151" s="91"/>
      <c r="AB151" s="90"/>
      <c r="AC151" s="16"/>
      <c r="AD151" s="16"/>
      <c r="AE151" s="16"/>
      <c r="AF151" s="16"/>
      <c r="AG151" s="16"/>
      <c r="AH151" s="15"/>
      <c r="AI151" s="15"/>
      <c r="AJ151" s="15"/>
      <c r="AK151" s="15"/>
      <c r="AL151" s="15"/>
      <c r="AM151" s="15"/>
      <c r="AN151" s="15"/>
      <c r="AO151" s="16"/>
      <c r="AP151" s="42"/>
    </row>
    <row r="152" spans="1:42" s="12" customFormat="1" ht="16.5" hidden="1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5"/>
      <c r="R152" s="87" t="s">
        <v>38</v>
      </c>
      <c r="S152" s="8">
        <f t="shared" ref="S152:Y152" si="23">S153+S154+S155+S156+S157</f>
        <v>1622.2</v>
      </c>
      <c r="T152" s="8">
        <f t="shared" si="23"/>
        <v>3360.5</v>
      </c>
      <c r="U152" s="8">
        <f t="shared" si="23"/>
        <v>3360.5</v>
      </c>
      <c r="V152" s="8">
        <f t="shared" si="23"/>
        <v>3360.5</v>
      </c>
      <c r="W152" s="8">
        <f t="shared" si="23"/>
        <v>3360.5</v>
      </c>
      <c r="X152" s="8">
        <f t="shared" si="23"/>
        <v>0</v>
      </c>
      <c r="Y152" s="7">
        <f t="shared" si="23"/>
        <v>15064.2</v>
      </c>
      <c r="Z152" s="6">
        <v>2022</v>
      </c>
      <c r="AA152" s="60"/>
      <c r="AB152" s="15"/>
      <c r="AC152" s="16"/>
      <c r="AD152" s="16"/>
      <c r="AE152" s="16"/>
      <c r="AF152" s="16"/>
      <c r="AG152" s="16"/>
      <c r="AH152" s="15"/>
      <c r="AI152" s="15"/>
      <c r="AJ152" s="15"/>
      <c r="AK152" s="15"/>
      <c r="AL152" s="15"/>
      <c r="AM152" s="15"/>
      <c r="AN152" s="15"/>
      <c r="AO152" s="16"/>
      <c r="AP152" s="42"/>
    </row>
    <row r="153" spans="1:42" s="12" customFormat="1" hidden="1" x14ac:dyDescent="0.25">
      <c r="A153" s="4" t="s">
        <v>0</v>
      </c>
      <c r="B153" s="4" t="s">
        <v>0</v>
      </c>
      <c r="C153" s="4" t="s">
        <v>4</v>
      </c>
      <c r="D153" s="4" t="s">
        <v>0</v>
      </c>
      <c r="E153" s="4" t="s">
        <v>4</v>
      </c>
      <c r="F153" s="4" t="s">
        <v>0</v>
      </c>
      <c r="G153" s="4" t="s">
        <v>3</v>
      </c>
      <c r="H153" s="4" t="s">
        <v>2</v>
      </c>
      <c r="I153" s="4" t="s">
        <v>1</v>
      </c>
      <c r="J153" s="4" t="s">
        <v>0</v>
      </c>
      <c r="K153" s="4" t="s">
        <v>0</v>
      </c>
      <c r="L153" s="4" t="s">
        <v>6</v>
      </c>
      <c r="M153" s="4" t="s">
        <v>37</v>
      </c>
      <c r="N153" s="4" t="s">
        <v>4</v>
      </c>
      <c r="O153" s="4" t="s">
        <v>4</v>
      </c>
      <c r="P153" s="4" t="s">
        <v>4</v>
      </c>
      <c r="Q153" s="45" t="s">
        <v>12</v>
      </c>
      <c r="R153" s="87"/>
      <c r="S153" s="8">
        <v>0</v>
      </c>
      <c r="T153" s="8">
        <v>0</v>
      </c>
      <c r="U153" s="8">
        <v>0</v>
      </c>
      <c r="V153" s="8">
        <v>0</v>
      </c>
      <c r="W153" s="8">
        <v>0</v>
      </c>
      <c r="X153" s="8">
        <v>0</v>
      </c>
      <c r="Y153" s="7">
        <f>SUM(S153:X153)</f>
        <v>0</v>
      </c>
      <c r="Z153" s="6">
        <v>2022</v>
      </c>
      <c r="AA153" s="58"/>
      <c r="AB153" s="15"/>
      <c r="AC153" s="16"/>
      <c r="AD153" s="16"/>
      <c r="AE153" s="16"/>
      <c r="AF153" s="16"/>
      <c r="AG153" s="16"/>
      <c r="AH153" s="15"/>
      <c r="AI153" s="15"/>
      <c r="AJ153" s="15"/>
      <c r="AK153" s="15"/>
      <c r="AL153" s="15"/>
      <c r="AM153" s="15"/>
      <c r="AN153" s="15"/>
      <c r="AO153" s="16"/>
      <c r="AP153" s="42"/>
    </row>
    <row r="154" spans="1:42" s="12" customFormat="1" hidden="1" x14ac:dyDescent="0.25">
      <c r="A154" s="4" t="s">
        <v>0</v>
      </c>
      <c r="B154" s="4" t="s">
        <v>0</v>
      </c>
      <c r="C154" s="4" t="s">
        <v>4</v>
      </c>
      <c r="D154" s="4" t="s">
        <v>0</v>
      </c>
      <c r="E154" s="4" t="s">
        <v>4</v>
      </c>
      <c r="F154" s="4" t="s">
        <v>0</v>
      </c>
      <c r="G154" s="4" t="s">
        <v>3</v>
      </c>
      <c r="H154" s="4" t="s">
        <v>2</v>
      </c>
      <c r="I154" s="4" t="s">
        <v>1</v>
      </c>
      <c r="J154" s="4" t="s">
        <v>0</v>
      </c>
      <c r="K154" s="4" t="s">
        <v>0</v>
      </c>
      <c r="L154" s="4" t="s">
        <v>6</v>
      </c>
      <c r="M154" s="4" t="s">
        <v>37</v>
      </c>
      <c r="N154" s="4" t="s">
        <v>4</v>
      </c>
      <c r="O154" s="4" t="s">
        <v>4</v>
      </c>
      <c r="P154" s="4" t="s">
        <v>4</v>
      </c>
      <c r="Q154" s="45" t="s">
        <v>12</v>
      </c>
      <c r="R154" s="87"/>
      <c r="S154" s="8">
        <v>0</v>
      </c>
      <c r="T154" s="8">
        <v>0</v>
      </c>
      <c r="U154" s="8">
        <v>0</v>
      </c>
      <c r="V154" s="8">
        <v>0</v>
      </c>
      <c r="W154" s="8">
        <v>0</v>
      </c>
      <c r="X154" s="8">
        <v>0</v>
      </c>
      <c r="Y154" s="7">
        <f>SUM(S154:X154)</f>
        <v>0</v>
      </c>
      <c r="Z154" s="6">
        <v>2022</v>
      </c>
      <c r="AA154" s="58"/>
      <c r="AB154" s="15"/>
      <c r="AC154" s="16"/>
      <c r="AD154" s="16"/>
      <c r="AE154" s="16"/>
      <c r="AF154" s="16"/>
      <c r="AG154" s="16"/>
      <c r="AH154" s="15"/>
      <c r="AI154" s="15"/>
      <c r="AJ154" s="15"/>
      <c r="AK154" s="15"/>
      <c r="AL154" s="15"/>
      <c r="AM154" s="15"/>
      <c r="AN154" s="15"/>
      <c r="AO154" s="16"/>
      <c r="AP154" s="42"/>
    </row>
    <row r="155" spans="1:42" s="12" customFormat="1" ht="16.5" hidden="1" customHeight="1" x14ac:dyDescent="0.25">
      <c r="A155" s="4" t="s">
        <v>0</v>
      </c>
      <c r="B155" s="4" t="s">
        <v>0</v>
      </c>
      <c r="C155" s="4" t="s">
        <v>4</v>
      </c>
      <c r="D155" s="4" t="s">
        <v>0</v>
      </c>
      <c r="E155" s="4" t="s">
        <v>4</v>
      </c>
      <c r="F155" s="4" t="s">
        <v>0</v>
      </c>
      <c r="G155" s="4" t="s">
        <v>3</v>
      </c>
      <c r="H155" s="4" t="s">
        <v>2</v>
      </c>
      <c r="I155" s="4" t="s">
        <v>1</v>
      </c>
      <c r="J155" s="4" t="s">
        <v>0</v>
      </c>
      <c r="K155" s="4" t="s">
        <v>0</v>
      </c>
      <c r="L155" s="4" t="s">
        <v>6</v>
      </c>
      <c r="M155" s="4" t="s">
        <v>36</v>
      </c>
      <c r="N155" s="4" t="s">
        <v>4</v>
      </c>
      <c r="O155" s="4" t="s">
        <v>4</v>
      </c>
      <c r="P155" s="4" t="s">
        <v>4</v>
      </c>
      <c r="Q155" s="45" t="s">
        <v>0</v>
      </c>
      <c r="R155" s="87"/>
      <c r="S155" s="8">
        <f>1962.2-590</f>
        <v>1372.2</v>
      </c>
      <c r="T155" s="8">
        <v>3360.5</v>
      </c>
      <c r="U155" s="8">
        <v>3360.5</v>
      </c>
      <c r="V155" s="8">
        <v>3360.5</v>
      </c>
      <c r="W155" s="8">
        <v>3360.5</v>
      </c>
      <c r="X155" s="8">
        <v>0</v>
      </c>
      <c r="Y155" s="7">
        <f>SUM(S155:X155)</f>
        <v>14814.2</v>
      </c>
      <c r="Z155" s="6">
        <v>2022</v>
      </c>
      <c r="AA155" s="89"/>
      <c r="AB155" s="90"/>
      <c r="AC155" s="90"/>
      <c r="AD155" s="16"/>
      <c r="AE155" s="16"/>
      <c r="AF155" s="16"/>
      <c r="AG155" s="16"/>
      <c r="AH155" s="15"/>
      <c r="AI155" s="15"/>
      <c r="AJ155" s="15"/>
      <c r="AK155" s="15"/>
      <c r="AL155" s="15"/>
      <c r="AM155" s="15"/>
      <c r="AN155" s="15"/>
      <c r="AO155" s="16"/>
      <c r="AP155" s="42"/>
    </row>
    <row r="156" spans="1:42" s="12" customFormat="1" hidden="1" x14ac:dyDescent="0.25">
      <c r="A156" s="4" t="s">
        <v>0</v>
      </c>
      <c r="B156" s="4" t="s">
        <v>0</v>
      </c>
      <c r="C156" s="4" t="s">
        <v>4</v>
      </c>
      <c r="D156" s="4" t="s">
        <v>0</v>
      </c>
      <c r="E156" s="4" t="s">
        <v>4</v>
      </c>
      <c r="F156" s="4" t="s">
        <v>0</v>
      </c>
      <c r="G156" s="4" t="s">
        <v>3</v>
      </c>
      <c r="H156" s="4" t="s">
        <v>2</v>
      </c>
      <c r="I156" s="4" t="s">
        <v>1</v>
      </c>
      <c r="J156" s="4" t="s">
        <v>0</v>
      </c>
      <c r="K156" s="4" t="s">
        <v>0</v>
      </c>
      <c r="L156" s="4" t="s">
        <v>6</v>
      </c>
      <c r="M156" s="4" t="s">
        <v>0</v>
      </c>
      <c r="N156" s="4" t="s">
        <v>0</v>
      </c>
      <c r="O156" s="4" t="s">
        <v>0</v>
      </c>
      <c r="P156" s="4" t="s">
        <v>0</v>
      </c>
      <c r="Q156" s="45" t="s">
        <v>0</v>
      </c>
      <c r="R156" s="87"/>
      <c r="S156" s="8">
        <v>250</v>
      </c>
      <c r="T156" s="8">
        <v>0</v>
      </c>
      <c r="U156" s="8">
        <v>0</v>
      </c>
      <c r="V156" s="8">
        <v>0</v>
      </c>
      <c r="W156" s="8">
        <v>0</v>
      </c>
      <c r="X156" s="8">
        <v>0</v>
      </c>
      <c r="Y156" s="7">
        <f>SUM(S156:X156)</f>
        <v>250</v>
      </c>
      <c r="Z156" s="6">
        <v>2022</v>
      </c>
      <c r="AA156" s="58"/>
      <c r="AB156" s="59"/>
      <c r="AC156" s="59"/>
      <c r="AD156" s="16"/>
      <c r="AE156" s="16"/>
      <c r="AF156" s="16"/>
      <c r="AG156" s="16"/>
      <c r="AH156" s="15"/>
      <c r="AI156" s="15"/>
      <c r="AJ156" s="15"/>
      <c r="AK156" s="15"/>
      <c r="AL156" s="15"/>
      <c r="AM156" s="15"/>
      <c r="AN156" s="15"/>
      <c r="AO156" s="16"/>
      <c r="AP156" s="42"/>
    </row>
    <row r="157" spans="1:42" s="12" customFormat="1" hidden="1" x14ac:dyDescent="0.25">
      <c r="A157" s="4" t="s">
        <v>0</v>
      </c>
      <c r="B157" s="4" t="s">
        <v>0</v>
      </c>
      <c r="C157" s="4" t="s">
        <v>4</v>
      </c>
      <c r="D157" s="4" t="s">
        <v>0</v>
      </c>
      <c r="E157" s="4" t="s">
        <v>4</v>
      </c>
      <c r="F157" s="4" t="s">
        <v>0</v>
      </c>
      <c r="G157" s="4" t="s">
        <v>3</v>
      </c>
      <c r="H157" s="4" t="s">
        <v>2</v>
      </c>
      <c r="I157" s="4" t="s">
        <v>1</v>
      </c>
      <c r="J157" s="4" t="s">
        <v>0</v>
      </c>
      <c r="K157" s="4" t="s">
        <v>0</v>
      </c>
      <c r="L157" s="4" t="s">
        <v>6</v>
      </c>
      <c r="M157" s="4" t="s">
        <v>36</v>
      </c>
      <c r="N157" s="4" t="s">
        <v>4</v>
      </c>
      <c r="O157" s="4" t="s">
        <v>4</v>
      </c>
      <c r="P157" s="4" t="s">
        <v>4</v>
      </c>
      <c r="Q157" s="45" t="s">
        <v>11</v>
      </c>
      <c r="R157" s="88"/>
      <c r="S157" s="8">
        <v>0</v>
      </c>
      <c r="T157" s="8">
        <v>0</v>
      </c>
      <c r="U157" s="8">
        <v>0</v>
      </c>
      <c r="V157" s="8">
        <v>0</v>
      </c>
      <c r="W157" s="8">
        <v>0</v>
      </c>
      <c r="X157" s="8">
        <v>0</v>
      </c>
      <c r="Y157" s="7">
        <f>U157</f>
        <v>0</v>
      </c>
      <c r="Z157" s="6">
        <v>2022</v>
      </c>
      <c r="AA157" s="58"/>
      <c r="AB157" s="15"/>
      <c r="AC157" s="16"/>
      <c r="AD157" s="16"/>
      <c r="AE157" s="16"/>
      <c r="AF157" s="16"/>
      <c r="AG157" s="16"/>
      <c r="AH157" s="15"/>
      <c r="AI157" s="15"/>
      <c r="AJ157" s="15"/>
      <c r="AK157" s="15"/>
      <c r="AL157" s="15"/>
      <c r="AM157" s="15"/>
      <c r="AN157" s="15"/>
      <c r="AO157" s="16"/>
      <c r="AP157" s="42"/>
    </row>
    <row r="158" spans="1:42" s="12" customFormat="1" ht="47.25" hidden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5"/>
      <c r="R158" s="74" t="s">
        <v>40</v>
      </c>
      <c r="S158" s="2">
        <v>24</v>
      </c>
      <c r="T158" s="2">
        <v>24</v>
      </c>
      <c r="U158" s="2">
        <v>24</v>
      </c>
      <c r="V158" s="2">
        <v>24</v>
      </c>
      <c r="W158" s="2">
        <v>24</v>
      </c>
      <c r="X158" s="2">
        <v>0</v>
      </c>
      <c r="Y158" s="3">
        <f>SUM(S158:X158)</f>
        <v>120</v>
      </c>
      <c r="Z158" s="1">
        <v>2022</v>
      </c>
      <c r="AA158" s="58"/>
      <c r="AB158" s="15"/>
      <c r="AC158" s="16"/>
      <c r="AD158" s="16"/>
      <c r="AE158" s="16"/>
      <c r="AF158" s="16"/>
      <c r="AG158" s="16"/>
      <c r="AH158" s="15"/>
      <c r="AI158" s="15"/>
      <c r="AJ158" s="15"/>
      <c r="AK158" s="15"/>
      <c r="AL158" s="15"/>
      <c r="AM158" s="15"/>
      <c r="AN158" s="15"/>
      <c r="AO158" s="16"/>
      <c r="AP158" s="42"/>
    </row>
    <row r="159" spans="1:42" s="12" customFormat="1" ht="47.25" hidden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5"/>
      <c r="R159" s="74" t="s">
        <v>39</v>
      </c>
      <c r="S159" s="2">
        <v>95.4</v>
      </c>
      <c r="T159" s="2">
        <v>95.4</v>
      </c>
      <c r="U159" s="2">
        <v>95.4</v>
      </c>
      <c r="V159" s="2">
        <v>95.4</v>
      </c>
      <c r="W159" s="2">
        <v>95.4</v>
      </c>
      <c r="X159" s="2">
        <v>0</v>
      </c>
      <c r="Y159" s="3">
        <f>SUM(S159:X159)</f>
        <v>477</v>
      </c>
      <c r="Z159" s="1">
        <v>2022</v>
      </c>
      <c r="AA159" s="58"/>
      <c r="AB159" s="15"/>
      <c r="AC159" s="16"/>
      <c r="AD159" s="16"/>
      <c r="AE159" s="16"/>
      <c r="AF159" s="16"/>
      <c r="AG159" s="16"/>
      <c r="AH159" s="15"/>
      <c r="AI159" s="15"/>
      <c r="AJ159" s="15"/>
      <c r="AK159" s="15"/>
      <c r="AL159" s="15"/>
      <c r="AM159" s="15"/>
      <c r="AN159" s="15"/>
      <c r="AO159" s="16"/>
      <c r="AP159" s="42"/>
    </row>
    <row r="160" spans="1:42" s="12" customFormat="1" hidden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5"/>
      <c r="R160" s="87" t="s">
        <v>38</v>
      </c>
      <c r="S160" s="8">
        <f t="shared" ref="S160:Y160" si="24">S161+S162+S163+S164+S165</f>
        <v>956.99999999999989</v>
      </c>
      <c r="T160" s="8">
        <f t="shared" si="24"/>
        <v>2344.1999999999998</v>
      </c>
      <c r="U160" s="8">
        <f t="shared" si="24"/>
        <v>2344.1999999999998</v>
      </c>
      <c r="V160" s="8">
        <f t="shared" si="24"/>
        <v>2344.1999999999998</v>
      </c>
      <c r="W160" s="8">
        <f t="shared" si="24"/>
        <v>2344.1999999999998</v>
      </c>
      <c r="X160" s="8">
        <f t="shared" si="24"/>
        <v>0</v>
      </c>
      <c r="Y160" s="7">
        <f t="shared" si="24"/>
        <v>10333.799999999999</v>
      </c>
      <c r="Z160" s="6">
        <v>2022</v>
      </c>
      <c r="AA160" s="58"/>
      <c r="AB160" s="15"/>
      <c r="AC160" s="16"/>
      <c r="AD160" s="16"/>
      <c r="AE160" s="16"/>
      <c r="AF160" s="16"/>
      <c r="AG160" s="16"/>
      <c r="AH160" s="15"/>
      <c r="AI160" s="15"/>
      <c r="AJ160" s="15"/>
      <c r="AK160" s="15"/>
      <c r="AL160" s="15"/>
      <c r="AM160" s="15"/>
      <c r="AN160" s="15"/>
      <c r="AO160" s="16"/>
      <c r="AP160" s="42"/>
    </row>
    <row r="161" spans="1:42" s="12" customFormat="1" hidden="1" x14ac:dyDescent="0.25">
      <c r="A161" s="4" t="s">
        <v>0</v>
      </c>
      <c r="B161" s="4" t="s">
        <v>0</v>
      </c>
      <c r="C161" s="4" t="s">
        <v>7</v>
      </c>
      <c r="D161" s="4" t="s">
        <v>0</v>
      </c>
      <c r="E161" s="4" t="s">
        <v>4</v>
      </c>
      <c r="F161" s="4" t="s">
        <v>0</v>
      </c>
      <c r="G161" s="4" t="s">
        <v>3</v>
      </c>
      <c r="H161" s="4" t="s">
        <v>2</v>
      </c>
      <c r="I161" s="4" t="s">
        <v>1</v>
      </c>
      <c r="J161" s="4" t="s">
        <v>0</v>
      </c>
      <c r="K161" s="4" t="s">
        <v>0</v>
      </c>
      <c r="L161" s="4" t="s">
        <v>6</v>
      </c>
      <c r="M161" s="4" t="s">
        <v>37</v>
      </c>
      <c r="N161" s="4" t="s">
        <v>4</v>
      </c>
      <c r="O161" s="4" t="s">
        <v>4</v>
      </c>
      <c r="P161" s="4" t="s">
        <v>4</v>
      </c>
      <c r="Q161" s="45" t="s">
        <v>12</v>
      </c>
      <c r="R161" s="87"/>
      <c r="S161" s="8">
        <v>0</v>
      </c>
      <c r="T161" s="8">
        <v>0</v>
      </c>
      <c r="U161" s="8">
        <v>0</v>
      </c>
      <c r="V161" s="8">
        <v>0</v>
      </c>
      <c r="W161" s="8">
        <v>0</v>
      </c>
      <c r="X161" s="8">
        <v>0</v>
      </c>
      <c r="Y161" s="7">
        <f>SUM(S161:X161)</f>
        <v>0</v>
      </c>
      <c r="Z161" s="6">
        <v>2022</v>
      </c>
      <c r="AA161" s="58"/>
      <c r="AB161" s="15"/>
      <c r="AC161" s="16"/>
      <c r="AD161" s="16"/>
      <c r="AE161" s="16"/>
      <c r="AF161" s="16"/>
      <c r="AG161" s="16"/>
      <c r="AH161" s="15"/>
      <c r="AI161" s="15"/>
      <c r="AJ161" s="15"/>
      <c r="AK161" s="15"/>
      <c r="AL161" s="15"/>
      <c r="AM161" s="15"/>
      <c r="AN161" s="15"/>
      <c r="AO161" s="16"/>
      <c r="AP161" s="42"/>
    </row>
    <row r="162" spans="1:42" s="12" customFormat="1" ht="16.5" hidden="1" customHeight="1" x14ac:dyDescent="0.25">
      <c r="A162" s="4" t="s">
        <v>0</v>
      </c>
      <c r="B162" s="4" t="s">
        <v>0</v>
      </c>
      <c r="C162" s="4" t="s">
        <v>7</v>
      </c>
      <c r="D162" s="4" t="s">
        <v>0</v>
      </c>
      <c r="E162" s="4" t="s">
        <v>4</v>
      </c>
      <c r="F162" s="4" t="s">
        <v>0</v>
      </c>
      <c r="G162" s="4" t="s">
        <v>3</v>
      </c>
      <c r="H162" s="4" t="s">
        <v>2</v>
      </c>
      <c r="I162" s="4" t="s">
        <v>1</v>
      </c>
      <c r="J162" s="4" t="s">
        <v>0</v>
      </c>
      <c r="K162" s="4" t="s">
        <v>0</v>
      </c>
      <c r="L162" s="4" t="s">
        <v>6</v>
      </c>
      <c r="M162" s="4" t="s">
        <v>37</v>
      </c>
      <c r="N162" s="4" t="s">
        <v>4</v>
      </c>
      <c r="O162" s="4" t="s">
        <v>4</v>
      </c>
      <c r="P162" s="4" t="s">
        <v>4</v>
      </c>
      <c r="Q162" s="45" t="s">
        <v>12</v>
      </c>
      <c r="R162" s="87"/>
      <c r="S162" s="8">
        <v>0</v>
      </c>
      <c r="T162" s="8">
        <v>0</v>
      </c>
      <c r="U162" s="8">
        <v>0</v>
      </c>
      <c r="V162" s="8">
        <v>0</v>
      </c>
      <c r="W162" s="8">
        <v>0</v>
      </c>
      <c r="X162" s="8">
        <v>0</v>
      </c>
      <c r="Y162" s="7">
        <f>SUM(S162:X162)</f>
        <v>0</v>
      </c>
      <c r="Z162" s="6">
        <v>2022</v>
      </c>
      <c r="AA162" s="58"/>
      <c r="AB162" s="15"/>
      <c r="AC162" s="16"/>
      <c r="AD162" s="16"/>
      <c r="AE162" s="16"/>
      <c r="AF162" s="16"/>
      <c r="AG162" s="16"/>
      <c r="AH162" s="15"/>
      <c r="AI162" s="15"/>
      <c r="AJ162" s="15"/>
      <c r="AK162" s="15"/>
      <c r="AL162" s="15"/>
      <c r="AM162" s="15"/>
      <c r="AN162" s="15"/>
      <c r="AO162" s="16"/>
      <c r="AP162" s="42"/>
    </row>
    <row r="163" spans="1:42" s="12" customFormat="1" ht="16.149999999999999" hidden="1" customHeight="1" x14ac:dyDescent="0.25">
      <c r="A163" s="4" t="s">
        <v>0</v>
      </c>
      <c r="B163" s="4" t="s">
        <v>0</v>
      </c>
      <c r="C163" s="4" t="s">
        <v>7</v>
      </c>
      <c r="D163" s="4" t="s">
        <v>0</v>
      </c>
      <c r="E163" s="4" t="s">
        <v>4</v>
      </c>
      <c r="F163" s="4" t="s">
        <v>0</v>
      </c>
      <c r="G163" s="4" t="s">
        <v>3</v>
      </c>
      <c r="H163" s="4" t="s">
        <v>2</v>
      </c>
      <c r="I163" s="4" t="s">
        <v>1</v>
      </c>
      <c r="J163" s="4" t="s">
        <v>0</v>
      </c>
      <c r="K163" s="4" t="s">
        <v>0</v>
      </c>
      <c r="L163" s="4" t="s">
        <v>6</v>
      </c>
      <c r="M163" s="4" t="s">
        <v>36</v>
      </c>
      <c r="N163" s="4" t="s">
        <v>4</v>
      </c>
      <c r="O163" s="4" t="s">
        <v>4</v>
      </c>
      <c r="P163" s="4" t="s">
        <v>4</v>
      </c>
      <c r="Q163" s="45" t="s">
        <v>0</v>
      </c>
      <c r="R163" s="87"/>
      <c r="S163" s="8">
        <f>1063.1-586.1</f>
        <v>476.99999999999989</v>
      </c>
      <c r="T163" s="8">
        <v>2344.1999999999998</v>
      </c>
      <c r="U163" s="8">
        <v>2344.1999999999998</v>
      </c>
      <c r="V163" s="8">
        <v>2344.1999999999998</v>
      </c>
      <c r="W163" s="8">
        <v>2344.1999999999998</v>
      </c>
      <c r="X163" s="8">
        <v>0</v>
      </c>
      <c r="Y163" s="7">
        <f>SUM(S163:X163)</f>
        <v>9853.7999999999993</v>
      </c>
      <c r="Z163" s="6">
        <v>2022</v>
      </c>
      <c r="AA163" s="89"/>
      <c r="AB163" s="90"/>
      <c r="AC163" s="90"/>
      <c r="AD163" s="16"/>
      <c r="AE163" s="16"/>
      <c r="AF163" s="16"/>
      <c r="AG163" s="16"/>
      <c r="AH163" s="15"/>
      <c r="AI163" s="15"/>
      <c r="AJ163" s="15"/>
      <c r="AK163" s="15"/>
      <c r="AL163" s="15"/>
      <c r="AM163" s="15"/>
      <c r="AN163" s="15"/>
      <c r="AO163" s="16"/>
      <c r="AP163" s="42"/>
    </row>
    <row r="164" spans="1:42" s="12" customFormat="1" hidden="1" x14ac:dyDescent="0.25">
      <c r="A164" s="4" t="s">
        <v>0</v>
      </c>
      <c r="B164" s="4" t="s">
        <v>0</v>
      </c>
      <c r="C164" s="4" t="s">
        <v>7</v>
      </c>
      <c r="D164" s="4" t="s">
        <v>0</v>
      </c>
      <c r="E164" s="4" t="s">
        <v>4</v>
      </c>
      <c r="F164" s="4" t="s">
        <v>0</v>
      </c>
      <c r="G164" s="4" t="s">
        <v>3</v>
      </c>
      <c r="H164" s="4" t="s">
        <v>2</v>
      </c>
      <c r="I164" s="4" t="s">
        <v>1</v>
      </c>
      <c r="J164" s="4" t="s">
        <v>0</v>
      </c>
      <c r="K164" s="4" t="s">
        <v>0</v>
      </c>
      <c r="L164" s="4" t="s">
        <v>6</v>
      </c>
      <c r="M164" s="4" t="s">
        <v>0</v>
      </c>
      <c r="N164" s="4" t="s">
        <v>0</v>
      </c>
      <c r="O164" s="4" t="s">
        <v>0</v>
      </c>
      <c r="P164" s="4" t="s">
        <v>0</v>
      </c>
      <c r="Q164" s="45" t="s">
        <v>0</v>
      </c>
      <c r="R164" s="87"/>
      <c r="S164" s="8">
        <v>480</v>
      </c>
      <c r="T164" s="8">
        <v>0</v>
      </c>
      <c r="U164" s="8">
        <v>0</v>
      </c>
      <c r="V164" s="8">
        <v>0</v>
      </c>
      <c r="W164" s="8">
        <v>0</v>
      </c>
      <c r="X164" s="8">
        <v>0</v>
      </c>
      <c r="Y164" s="7">
        <f>SUM(S164:X164)</f>
        <v>480</v>
      </c>
      <c r="Z164" s="6">
        <v>2022</v>
      </c>
      <c r="AA164" s="58"/>
      <c r="AB164" s="59"/>
      <c r="AC164" s="59"/>
      <c r="AD164" s="16"/>
      <c r="AE164" s="16"/>
      <c r="AF164" s="16"/>
      <c r="AG164" s="16"/>
      <c r="AH164" s="15"/>
      <c r="AI164" s="15"/>
      <c r="AJ164" s="15"/>
      <c r="AK164" s="15"/>
      <c r="AL164" s="15"/>
      <c r="AM164" s="15"/>
      <c r="AN164" s="15"/>
      <c r="AO164" s="16"/>
      <c r="AP164" s="42"/>
    </row>
    <row r="165" spans="1:42" s="12" customFormat="1" hidden="1" x14ac:dyDescent="0.25">
      <c r="A165" s="4" t="s">
        <v>0</v>
      </c>
      <c r="B165" s="4" t="s">
        <v>0</v>
      </c>
      <c r="C165" s="4" t="s">
        <v>7</v>
      </c>
      <c r="D165" s="4" t="s">
        <v>0</v>
      </c>
      <c r="E165" s="4" t="s">
        <v>4</v>
      </c>
      <c r="F165" s="4" t="s">
        <v>0</v>
      </c>
      <c r="G165" s="4" t="s">
        <v>3</v>
      </c>
      <c r="H165" s="4" t="s">
        <v>2</v>
      </c>
      <c r="I165" s="4" t="s">
        <v>1</v>
      </c>
      <c r="J165" s="4" t="s">
        <v>0</v>
      </c>
      <c r="K165" s="4" t="s">
        <v>0</v>
      </c>
      <c r="L165" s="4" t="s">
        <v>6</v>
      </c>
      <c r="M165" s="4" t="s">
        <v>36</v>
      </c>
      <c r="N165" s="4" t="s">
        <v>4</v>
      </c>
      <c r="O165" s="4" t="s">
        <v>4</v>
      </c>
      <c r="P165" s="4" t="s">
        <v>4</v>
      </c>
      <c r="Q165" s="45" t="s">
        <v>11</v>
      </c>
      <c r="R165" s="88"/>
      <c r="S165" s="8">
        <v>0</v>
      </c>
      <c r="T165" s="8">
        <v>0</v>
      </c>
      <c r="U165" s="8">
        <v>0</v>
      </c>
      <c r="V165" s="8">
        <v>0</v>
      </c>
      <c r="W165" s="8">
        <v>0</v>
      </c>
      <c r="X165" s="8">
        <v>0</v>
      </c>
      <c r="Y165" s="7">
        <f>U165</f>
        <v>0</v>
      </c>
      <c r="Z165" s="6">
        <v>2022</v>
      </c>
      <c r="AA165" s="58"/>
      <c r="AB165" s="15"/>
      <c r="AC165" s="16"/>
      <c r="AD165" s="16"/>
      <c r="AE165" s="16"/>
      <c r="AF165" s="16"/>
      <c r="AG165" s="16"/>
      <c r="AH165" s="15"/>
      <c r="AI165" s="15"/>
      <c r="AJ165" s="15"/>
      <c r="AK165" s="15"/>
      <c r="AL165" s="15"/>
      <c r="AM165" s="15"/>
      <c r="AN165" s="15"/>
      <c r="AO165" s="16"/>
      <c r="AP165" s="42"/>
    </row>
    <row r="166" spans="1:42" s="12" customFormat="1" ht="47.25" hidden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5"/>
      <c r="R166" s="74" t="s">
        <v>35</v>
      </c>
      <c r="S166" s="2">
        <f>16+1</f>
        <v>17</v>
      </c>
      <c r="T166" s="2">
        <v>16</v>
      </c>
      <c r="U166" s="2">
        <v>16</v>
      </c>
      <c r="V166" s="2">
        <v>16</v>
      </c>
      <c r="W166" s="2">
        <v>16</v>
      </c>
      <c r="X166" s="2">
        <v>0</v>
      </c>
      <c r="Y166" s="3">
        <f>SUM(S166:X166)</f>
        <v>81</v>
      </c>
      <c r="Z166" s="1">
        <v>2022</v>
      </c>
      <c r="AA166" s="58"/>
      <c r="AB166" s="15"/>
      <c r="AC166" s="16"/>
      <c r="AD166" s="16"/>
      <c r="AE166" s="16"/>
      <c r="AF166" s="16"/>
      <c r="AG166" s="16"/>
      <c r="AH166" s="15"/>
      <c r="AI166" s="15"/>
      <c r="AJ166" s="15"/>
      <c r="AK166" s="15"/>
      <c r="AL166" s="15"/>
      <c r="AM166" s="15"/>
      <c r="AN166" s="15"/>
      <c r="AO166" s="16"/>
      <c r="AP166" s="42"/>
    </row>
    <row r="167" spans="1:42" s="12" customFormat="1" ht="47.25" hidden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5"/>
      <c r="R167" s="74" t="s">
        <v>34</v>
      </c>
      <c r="S167" s="2">
        <f>14+8</f>
        <v>22</v>
      </c>
      <c r="T167" s="2">
        <v>13.6</v>
      </c>
      <c r="U167" s="2">
        <v>13.6</v>
      </c>
      <c r="V167" s="2">
        <v>13.6</v>
      </c>
      <c r="W167" s="2">
        <v>13.6</v>
      </c>
      <c r="X167" s="2">
        <v>0</v>
      </c>
      <c r="Y167" s="3">
        <f>SUM(S167:X167)</f>
        <v>76.400000000000006</v>
      </c>
      <c r="Z167" s="1">
        <v>2022</v>
      </c>
      <c r="AA167" s="58"/>
      <c r="AB167" s="15"/>
      <c r="AC167" s="16"/>
      <c r="AD167" s="16"/>
      <c r="AE167" s="16"/>
      <c r="AF167" s="16"/>
      <c r="AG167" s="16"/>
      <c r="AH167" s="15"/>
      <c r="AI167" s="15"/>
      <c r="AJ167" s="15"/>
      <c r="AK167" s="15"/>
      <c r="AL167" s="15"/>
      <c r="AM167" s="15"/>
      <c r="AN167" s="15"/>
      <c r="AO167" s="16"/>
      <c r="AP167" s="42"/>
    </row>
    <row r="168" spans="1:42" s="12" customFormat="1" ht="63" hidden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5"/>
      <c r="R168" s="71" t="s">
        <v>33</v>
      </c>
      <c r="S168" s="2">
        <v>1</v>
      </c>
      <c r="T168" s="2">
        <v>1</v>
      </c>
      <c r="U168" s="2">
        <v>1</v>
      </c>
      <c r="V168" s="2">
        <v>1</v>
      </c>
      <c r="W168" s="2">
        <v>1</v>
      </c>
      <c r="X168" s="2">
        <v>0</v>
      </c>
      <c r="Y168" s="3">
        <v>1</v>
      </c>
      <c r="Z168" s="6">
        <v>2022</v>
      </c>
      <c r="AA168" s="58"/>
      <c r="AB168" s="15"/>
      <c r="AC168" s="16"/>
      <c r="AD168" s="16"/>
      <c r="AE168" s="16"/>
      <c r="AF168" s="16"/>
      <c r="AG168" s="16"/>
      <c r="AH168" s="15"/>
      <c r="AI168" s="15"/>
      <c r="AJ168" s="15"/>
      <c r="AK168" s="15"/>
      <c r="AL168" s="15"/>
      <c r="AM168" s="15"/>
      <c r="AN168" s="15"/>
      <c r="AO168" s="16"/>
      <c r="AP168" s="42"/>
    </row>
    <row r="169" spans="1:42" ht="31.5" hidden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5"/>
      <c r="R169" s="74" t="s">
        <v>32</v>
      </c>
      <c r="S169" s="2">
        <v>2</v>
      </c>
      <c r="T169" s="2">
        <v>2</v>
      </c>
      <c r="U169" s="2">
        <v>2</v>
      </c>
      <c r="V169" s="2">
        <v>2</v>
      </c>
      <c r="W169" s="2">
        <v>2</v>
      </c>
      <c r="X169" s="2">
        <v>0</v>
      </c>
      <c r="Y169" s="3">
        <f>SUM(S169:X169)</f>
        <v>10</v>
      </c>
      <c r="Z169" s="1">
        <v>2022</v>
      </c>
      <c r="AA169" s="58"/>
      <c r="AB169" s="63"/>
      <c r="AC169" s="63"/>
      <c r="AD169" s="19"/>
      <c r="AE169" s="19"/>
      <c r="AF169" s="19"/>
      <c r="AG169" s="19"/>
      <c r="AH169" s="18"/>
      <c r="AI169" s="18"/>
      <c r="AJ169" s="18"/>
      <c r="AK169" s="18"/>
      <c r="AL169" s="18"/>
      <c r="AM169" s="18"/>
      <c r="AN169" s="18"/>
      <c r="AO169" s="19"/>
      <c r="AP169" s="41"/>
    </row>
    <row r="170" spans="1:42" ht="47.25" hidden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5"/>
      <c r="R170" s="71" t="s">
        <v>31</v>
      </c>
      <c r="S170" s="2">
        <v>1</v>
      </c>
      <c r="T170" s="2">
        <v>1</v>
      </c>
      <c r="U170" s="2">
        <v>1</v>
      </c>
      <c r="V170" s="2">
        <v>1</v>
      </c>
      <c r="W170" s="2">
        <v>1</v>
      </c>
      <c r="X170" s="2">
        <v>0</v>
      </c>
      <c r="Y170" s="3">
        <v>1</v>
      </c>
      <c r="Z170" s="6">
        <v>2023</v>
      </c>
      <c r="AA170" s="58"/>
      <c r="AB170" s="63"/>
      <c r="AC170" s="63"/>
      <c r="AD170" s="19"/>
      <c r="AE170" s="19"/>
      <c r="AF170" s="19"/>
      <c r="AG170" s="19"/>
      <c r="AH170" s="18"/>
      <c r="AI170" s="18"/>
      <c r="AJ170" s="18"/>
      <c r="AK170" s="18"/>
      <c r="AL170" s="18"/>
      <c r="AM170" s="18"/>
      <c r="AN170" s="18"/>
      <c r="AO170" s="19"/>
      <c r="AP170" s="41"/>
    </row>
    <row r="171" spans="1:42" s="38" customFormat="1" ht="47.25" hidden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5"/>
      <c r="R171" s="74" t="s">
        <v>30</v>
      </c>
      <c r="S171" s="2">
        <f>S134</f>
        <v>90</v>
      </c>
      <c r="T171" s="2">
        <f>T134</f>
        <v>89</v>
      </c>
      <c r="U171" s="2">
        <f>U134</f>
        <v>89</v>
      </c>
      <c r="V171" s="2">
        <f>V134</f>
        <v>89</v>
      </c>
      <c r="W171" s="2">
        <f>W134</f>
        <v>89</v>
      </c>
      <c r="X171" s="2">
        <f>W171</f>
        <v>89</v>
      </c>
      <c r="Y171" s="3">
        <f>S171+T171+U171+V171+W171+X171</f>
        <v>535</v>
      </c>
      <c r="Z171" s="1">
        <v>2023</v>
      </c>
      <c r="AA171" s="58"/>
      <c r="AB171" s="9"/>
      <c r="AC171" s="9"/>
      <c r="AD171" s="9"/>
      <c r="AE171" s="9"/>
      <c r="AF171" s="9"/>
      <c r="AG171" s="9"/>
      <c r="AH171" s="21"/>
      <c r="AI171" s="21"/>
      <c r="AJ171" s="21"/>
      <c r="AK171" s="21"/>
      <c r="AL171" s="21"/>
      <c r="AM171" s="21"/>
      <c r="AN171" s="21"/>
      <c r="AO171" s="9"/>
      <c r="AP171" s="43"/>
    </row>
    <row r="172" spans="1:42" s="38" customFormat="1" ht="62.45" hidden="1" customHeight="1" x14ac:dyDescent="0.25">
      <c r="A172" s="4"/>
      <c r="B172" s="4"/>
      <c r="C172" s="4"/>
      <c r="D172" s="4" t="s">
        <v>0</v>
      </c>
      <c r="E172" s="4" t="s">
        <v>1</v>
      </c>
      <c r="F172" s="4" t="s">
        <v>0</v>
      </c>
      <c r="G172" s="4" t="s">
        <v>10</v>
      </c>
      <c r="H172" s="4" t="s">
        <v>2</v>
      </c>
      <c r="I172" s="4" t="s">
        <v>1</v>
      </c>
      <c r="J172" s="4" t="s">
        <v>0</v>
      </c>
      <c r="K172" s="4" t="s">
        <v>0</v>
      </c>
      <c r="L172" s="4" t="s">
        <v>6</v>
      </c>
      <c r="M172" s="4" t="s">
        <v>0</v>
      </c>
      <c r="N172" s="4" t="s">
        <v>0</v>
      </c>
      <c r="O172" s="4" t="s">
        <v>0</v>
      </c>
      <c r="P172" s="4" t="s">
        <v>0</v>
      </c>
      <c r="Q172" s="45" t="s">
        <v>0</v>
      </c>
      <c r="R172" s="86" t="s">
        <v>18</v>
      </c>
      <c r="S172" s="8">
        <f>S178+S183+S188+S193+S198</f>
        <v>99138.4</v>
      </c>
      <c r="T172" s="8">
        <f t="shared" ref="T172:X175" si="25">T178+T183+T188+T193</f>
        <v>9000</v>
      </c>
      <c r="U172" s="8">
        <f t="shared" si="25"/>
        <v>9000</v>
      </c>
      <c r="V172" s="8">
        <f t="shared" si="25"/>
        <v>9000</v>
      </c>
      <c r="W172" s="8">
        <f t="shared" si="25"/>
        <v>9000</v>
      </c>
      <c r="X172" s="8">
        <f t="shared" si="25"/>
        <v>9000</v>
      </c>
      <c r="Y172" s="7">
        <f>S172+T172+U172+V172+W172+X172</f>
        <v>144138.4</v>
      </c>
      <c r="Z172" s="6">
        <v>2023</v>
      </c>
      <c r="AA172" s="58"/>
      <c r="AB172" s="9"/>
      <c r="AC172" s="9"/>
      <c r="AD172" s="9"/>
      <c r="AE172" s="9"/>
      <c r="AF172" s="9"/>
      <c r="AG172" s="9"/>
      <c r="AH172" s="21"/>
      <c r="AI172" s="21"/>
      <c r="AJ172" s="21"/>
      <c r="AK172" s="21"/>
      <c r="AL172" s="21"/>
      <c r="AM172" s="21"/>
      <c r="AN172" s="21"/>
      <c r="AO172" s="9"/>
      <c r="AP172" s="43"/>
    </row>
    <row r="173" spans="1:42" s="38" customFormat="1" ht="19.899999999999999" hidden="1" customHeight="1" x14ac:dyDescent="0.25">
      <c r="A173" s="4"/>
      <c r="B173" s="4"/>
      <c r="C173" s="4"/>
      <c r="D173" s="4" t="s">
        <v>0</v>
      </c>
      <c r="E173" s="4" t="s">
        <v>1</v>
      </c>
      <c r="F173" s="4" t="s">
        <v>0</v>
      </c>
      <c r="G173" s="4" t="s">
        <v>10</v>
      </c>
      <c r="H173" s="4" t="s">
        <v>2</v>
      </c>
      <c r="I173" s="4" t="s">
        <v>1</v>
      </c>
      <c r="J173" s="4" t="s">
        <v>0</v>
      </c>
      <c r="K173" s="4" t="s">
        <v>0</v>
      </c>
      <c r="L173" s="4" t="s">
        <v>6</v>
      </c>
      <c r="M173" s="4" t="s">
        <v>9</v>
      </c>
      <c r="N173" s="4" t="s">
        <v>0</v>
      </c>
      <c r="O173" s="4" t="s">
        <v>6</v>
      </c>
      <c r="P173" s="4" t="s">
        <v>2</v>
      </c>
      <c r="Q173" s="45" t="s">
        <v>8</v>
      </c>
      <c r="R173" s="86"/>
      <c r="S173" s="8">
        <f>S179+S184+S189+S194</f>
        <v>6466</v>
      </c>
      <c r="T173" s="8">
        <f t="shared" si="25"/>
        <v>9000</v>
      </c>
      <c r="U173" s="8">
        <f t="shared" si="25"/>
        <v>9000</v>
      </c>
      <c r="V173" s="8">
        <f t="shared" si="25"/>
        <v>9000</v>
      </c>
      <c r="W173" s="8">
        <f t="shared" si="25"/>
        <v>9000</v>
      </c>
      <c r="X173" s="8">
        <f t="shared" si="25"/>
        <v>9000</v>
      </c>
      <c r="Y173" s="7">
        <f>S173+T173+U173+V173+W173+X173</f>
        <v>51466</v>
      </c>
      <c r="Z173" s="6">
        <v>2023</v>
      </c>
      <c r="AA173" s="58"/>
      <c r="AB173" s="9"/>
      <c r="AC173" s="9"/>
      <c r="AD173" s="9"/>
      <c r="AE173" s="9"/>
      <c r="AF173" s="9"/>
      <c r="AG173" s="9"/>
      <c r="AH173" s="21"/>
      <c r="AI173" s="21"/>
      <c r="AJ173" s="21"/>
      <c r="AK173" s="21"/>
      <c r="AL173" s="21"/>
      <c r="AM173" s="21"/>
      <c r="AN173" s="21"/>
      <c r="AO173" s="9"/>
      <c r="AP173" s="43"/>
    </row>
    <row r="174" spans="1:42" s="38" customFormat="1" ht="19.899999999999999" hidden="1" customHeight="1" x14ac:dyDescent="0.25">
      <c r="A174" s="4"/>
      <c r="B174" s="4"/>
      <c r="C174" s="4"/>
      <c r="D174" s="4" t="s">
        <v>0</v>
      </c>
      <c r="E174" s="4" t="s">
        <v>1</v>
      </c>
      <c r="F174" s="4" t="s">
        <v>0</v>
      </c>
      <c r="G174" s="4" t="s">
        <v>10</v>
      </c>
      <c r="H174" s="4" t="s">
        <v>2</v>
      </c>
      <c r="I174" s="4" t="s">
        <v>1</v>
      </c>
      <c r="J174" s="4" t="s">
        <v>0</v>
      </c>
      <c r="K174" s="4" t="s">
        <v>0</v>
      </c>
      <c r="L174" s="4" t="s">
        <v>6</v>
      </c>
      <c r="M174" s="4" t="s">
        <v>0</v>
      </c>
      <c r="N174" s="4" t="s">
        <v>0</v>
      </c>
      <c r="O174" s="4" t="s">
        <v>0</v>
      </c>
      <c r="P174" s="4" t="s">
        <v>0</v>
      </c>
      <c r="Q174" s="45" t="s">
        <v>0</v>
      </c>
      <c r="R174" s="86"/>
      <c r="S174" s="8">
        <f>S180+S185+S190+S195</f>
        <v>1134</v>
      </c>
      <c r="T174" s="8">
        <f t="shared" si="25"/>
        <v>0</v>
      </c>
      <c r="U174" s="8">
        <f t="shared" si="25"/>
        <v>0</v>
      </c>
      <c r="V174" s="8">
        <f t="shared" si="25"/>
        <v>0</v>
      </c>
      <c r="W174" s="8">
        <f t="shared" si="25"/>
        <v>0</v>
      </c>
      <c r="X174" s="8">
        <f t="shared" si="25"/>
        <v>0</v>
      </c>
      <c r="Y174" s="7">
        <f>S174+T174+U174+V174+W174+X174</f>
        <v>1134</v>
      </c>
      <c r="Z174" s="6">
        <v>2023</v>
      </c>
      <c r="AA174" s="58"/>
      <c r="AB174" s="9"/>
      <c r="AC174" s="9"/>
      <c r="AD174" s="9"/>
      <c r="AE174" s="9"/>
      <c r="AF174" s="9"/>
      <c r="AG174" s="9"/>
      <c r="AH174" s="21"/>
      <c r="AI174" s="21"/>
      <c r="AJ174" s="21"/>
      <c r="AK174" s="21"/>
      <c r="AL174" s="21"/>
      <c r="AM174" s="21"/>
      <c r="AN174" s="21"/>
      <c r="AO174" s="9"/>
      <c r="AP174" s="43"/>
    </row>
    <row r="175" spans="1:42" s="38" customFormat="1" ht="94.5" hidden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5"/>
      <c r="R175" s="48" t="s">
        <v>29</v>
      </c>
      <c r="S175" s="8">
        <f>S202</f>
        <v>81.900000000000006</v>
      </c>
      <c r="T175" s="8">
        <f t="shared" si="25"/>
        <v>10.5</v>
      </c>
      <c r="U175" s="8">
        <f t="shared" si="25"/>
        <v>10.5</v>
      </c>
      <c r="V175" s="8">
        <f t="shared" si="25"/>
        <v>10.5</v>
      </c>
      <c r="W175" s="8">
        <f t="shared" si="25"/>
        <v>10.5</v>
      </c>
      <c r="X175" s="8">
        <f t="shared" si="25"/>
        <v>10.5</v>
      </c>
      <c r="Y175" s="7">
        <f>S175+T175+U175+V175+W175+X175</f>
        <v>134.4</v>
      </c>
      <c r="Z175" s="1">
        <v>2023</v>
      </c>
      <c r="AA175" s="58"/>
      <c r="AB175" s="9"/>
      <c r="AC175" s="9"/>
      <c r="AD175" s="9"/>
      <c r="AE175" s="9"/>
      <c r="AF175" s="9"/>
      <c r="AG175" s="9"/>
      <c r="AH175" s="21"/>
      <c r="AI175" s="21"/>
      <c r="AJ175" s="21"/>
      <c r="AK175" s="21"/>
      <c r="AL175" s="21"/>
      <c r="AM175" s="21"/>
      <c r="AN175" s="21"/>
      <c r="AO175" s="9"/>
      <c r="AP175" s="43"/>
    </row>
    <row r="176" spans="1:42" s="38" customFormat="1" ht="31.5" hidden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5"/>
      <c r="R176" s="48" t="s">
        <v>28</v>
      </c>
      <c r="S176" s="8">
        <f>S203</f>
        <v>28</v>
      </c>
      <c r="T176" s="8"/>
      <c r="U176" s="8"/>
      <c r="V176" s="8"/>
      <c r="W176" s="8"/>
      <c r="X176" s="8"/>
      <c r="Y176" s="7"/>
      <c r="Z176" s="1"/>
      <c r="AA176" s="58"/>
      <c r="AB176" s="9"/>
      <c r="AC176" s="9"/>
      <c r="AD176" s="9"/>
      <c r="AE176" s="9"/>
      <c r="AF176" s="9"/>
      <c r="AG176" s="9"/>
      <c r="AH176" s="21"/>
      <c r="AI176" s="21"/>
      <c r="AJ176" s="21"/>
      <c r="AK176" s="21"/>
      <c r="AL176" s="21"/>
      <c r="AM176" s="21"/>
      <c r="AN176" s="21"/>
      <c r="AO176" s="9"/>
      <c r="AP176" s="43"/>
    </row>
    <row r="177" spans="1:42" s="38" customFormat="1" ht="47.25" hidden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5"/>
      <c r="R177" s="48" t="s">
        <v>27</v>
      </c>
      <c r="S177" s="8">
        <f>S203</f>
        <v>28</v>
      </c>
      <c r="T177" s="2">
        <f>T182+T192+T197+T187</f>
        <v>4</v>
      </c>
      <c r="U177" s="2">
        <f>U182+U192+U197+U187</f>
        <v>4</v>
      </c>
      <c r="V177" s="2">
        <f>V182+V192+V197+V187</f>
        <v>4</v>
      </c>
      <c r="W177" s="2">
        <f>W182+W192+W197+W187</f>
        <v>4</v>
      </c>
      <c r="X177" s="2">
        <f>X182+X192+X197+X187</f>
        <v>4</v>
      </c>
      <c r="Y177" s="3">
        <f>S177+T177+U177+V177+W177+X177</f>
        <v>48</v>
      </c>
      <c r="Z177" s="1">
        <v>2023</v>
      </c>
      <c r="AA177" s="58"/>
      <c r="AB177" s="6"/>
      <c r="AC177" s="9"/>
      <c r="AD177" s="9"/>
      <c r="AE177" s="9"/>
      <c r="AF177" s="9"/>
      <c r="AG177" s="9"/>
      <c r="AH177" s="21"/>
      <c r="AI177" s="21"/>
      <c r="AJ177" s="21"/>
      <c r="AK177" s="21"/>
      <c r="AL177" s="21"/>
      <c r="AM177" s="21"/>
      <c r="AN177" s="21"/>
      <c r="AO177" s="9"/>
      <c r="AP177" s="43"/>
    </row>
    <row r="178" spans="1:42" s="38" customFormat="1" ht="61.15" hidden="1" customHeight="1" x14ac:dyDescent="0.25">
      <c r="A178" s="4" t="s">
        <v>0</v>
      </c>
      <c r="B178" s="4" t="s">
        <v>0</v>
      </c>
      <c r="C178" s="4" t="s">
        <v>3</v>
      </c>
      <c r="D178" s="4" t="s">
        <v>0</v>
      </c>
      <c r="E178" s="4" t="s">
        <v>1</v>
      </c>
      <c r="F178" s="4" t="s">
        <v>0</v>
      </c>
      <c r="G178" s="4" t="s">
        <v>10</v>
      </c>
      <c r="H178" s="4" t="s">
        <v>2</v>
      </c>
      <c r="I178" s="4" t="s">
        <v>1</v>
      </c>
      <c r="J178" s="4" t="s">
        <v>0</v>
      </c>
      <c r="K178" s="4" t="s">
        <v>0</v>
      </c>
      <c r="L178" s="4" t="s">
        <v>6</v>
      </c>
      <c r="M178" s="4" t="s">
        <v>9</v>
      </c>
      <c r="N178" s="4" t="s">
        <v>0</v>
      </c>
      <c r="O178" s="4" t="s">
        <v>6</v>
      </c>
      <c r="P178" s="4" t="s">
        <v>2</v>
      </c>
      <c r="Q178" s="45" t="s">
        <v>8</v>
      </c>
      <c r="R178" s="86" t="s">
        <v>18</v>
      </c>
      <c r="S178" s="8">
        <v>0</v>
      </c>
      <c r="T178" s="8">
        <v>2250</v>
      </c>
      <c r="U178" s="8">
        <v>2250</v>
      </c>
      <c r="V178" s="8">
        <v>2250</v>
      </c>
      <c r="W178" s="8">
        <v>2250</v>
      </c>
      <c r="X178" s="8">
        <v>2250</v>
      </c>
      <c r="Y178" s="7">
        <f>Y179+Y180</f>
        <v>13150</v>
      </c>
      <c r="Z178" s="6">
        <v>2023</v>
      </c>
      <c r="AA178" s="58"/>
      <c r="AB178" s="6"/>
      <c r="AC178" s="9"/>
      <c r="AD178" s="9"/>
      <c r="AE178" s="9"/>
      <c r="AF178" s="9"/>
      <c r="AG178" s="9"/>
      <c r="AH178" s="21"/>
      <c r="AI178" s="21"/>
      <c r="AJ178" s="21"/>
      <c r="AK178" s="21"/>
      <c r="AL178" s="21"/>
      <c r="AM178" s="21"/>
      <c r="AN178" s="21"/>
      <c r="AO178" s="9"/>
      <c r="AP178" s="43"/>
    </row>
    <row r="179" spans="1:42" s="38" customFormat="1" ht="19.899999999999999" hidden="1" customHeight="1" x14ac:dyDescent="0.25">
      <c r="A179" s="4" t="s">
        <v>0</v>
      </c>
      <c r="B179" s="4" t="s">
        <v>0</v>
      </c>
      <c r="C179" s="4" t="s">
        <v>3</v>
      </c>
      <c r="D179" s="4" t="s">
        <v>0</v>
      </c>
      <c r="E179" s="4" t="s">
        <v>1</v>
      </c>
      <c r="F179" s="4" t="s">
        <v>0</v>
      </c>
      <c r="G179" s="4" t="s">
        <v>10</v>
      </c>
      <c r="H179" s="4" t="s">
        <v>2</v>
      </c>
      <c r="I179" s="4" t="s">
        <v>1</v>
      </c>
      <c r="J179" s="4" t="s">
        <v>0</v>
      </c>
      <c r="K179" s="4" t="s">
        <v>0</v>
      </c>
      <c r="L179" s="4" t="s">
        <v>6</v>
      </c>
      <c r="M179" s="4" t="s">
        <v>9</v>
      </c>
      <c r="N179" s="4" t="s">
        <v>0</v>
      </c>
      <c r="O179" s="4" t="s">
        <v>6</v>
      </c>
      <c r="P179" s="4" t="s">
        <v>2</v>
      </c>
      <c r="Q179" s="45" t="s">
        <v>8</v>
      </c>
      <c r="R179" s="86"/>
      <c r="S179" s="8">
        <f>1900-374</f>
        <v>1526</v>
      </c>
      <c r="T179" s="8">
        <v>2250</v>
      </c>
      <c r="U179" s="8">
        <v>2250</v>
      </c>
      <c r="V179" s="8">
        <v>2250</v>
      </c>
      <c r="W179" s="8">
        <v>2250</v>
      </c>
      <c r="X179" s="8">
        <v>2250</v>
      </c>
      <c r="Y179" s="7">
        <f t="shared" ref="Y179:Y196" si="26">S179+T179+U179+V179+W179+X179</f>
        <v>12776</v>
      </c>
      <c r="Z179" s="6">
        <v>2023</v>
      </c>
      <c r="AA179" s="58"/>
      <c r="AB179" s="6"/>
      <c r="AC179" s="9"/>
      <c r="AD179" s="9"/>
      <c r="AE179" s="9"/>
      <c r="AF179" s="9"/>
      <c r="AG179" s="9"/>
      <c r="AH179" s="21"/>
      <c r="AI179" s="21"/>
      <c r="AJ179" s="21"/>
      <c r="AK179" s="21"/>
      <c r="AL179" s="21"/>
      <c r="AM179" s="21"/>
      <c r="AN179" s="21"/>
      <c r="AO179" s="9"/>
      <c r="AP179" s="43"/>
    </row>
    <row r="180" spans="1:42" s="38" customFormat="1" ht="19.899999999999999" hidden="1" customHeight="1" x14ac:dyDescent="0.25">
      <c r="A180" s="4" t="s">
        <v>0</v>
      </c>
      <c r="B180" s="4" t="s">
        <v>0</v>
      </c>
      <c r="C180" s="4" t="s">
        <v>3</v>
      </c>
      <c r="D180" s="4" t="s">
        <v>0</v>
      </c>
      <c r="E180" s="4" t="s">
        <v>1</v>
      </c>
      <c r="F180" s="4" t="s">
        <v>0</v>
      </c>
      <c r="G180" s="4" t="s">
        <v>10</v>
      </c>
      <c r="H180" s="4" t="s">
        <v>2</v>
      </c>
      <c r="I180" s="4" t="s">
        <v>1</v>
      </c>
      <c r="J180" s="4" t="s">
        <v>0</v>
      </c>
      <c r="K180" s="4" t="s">
        <v>0</v>
      </c>
      <c r="L180" s="4" t="s">
        <v>6</v>
      </c>
      <c r="M180" s="4" t="s">
        <v>0</v>
      </c>
      <c r="N180" s="4" t="s">
        <v>0</v>
      </c>
      <c r="O180" s="4" t="s">
        <v>0</v>
      </c>
      <c r="P180" s="4" t="s">
        <v>0</v>
      </c>
      <c r="Q180" s="45" t="s">
        <v>0</v>
      </c>
      <c r="R180" s="86"/>
      <c r="S180" s="8">
        <f>0+374</f>
        <v>374</v>
      </c>
      <c r="T180" s="8">
        <v>0</v>
      </c>
      <c r="U180" s="8">
        <v>0</v>
      </c>
      <c r="V180" s="8">
        <v>0</v>
      </c>
      <c r="W180" s="8">
        <v>0</v>
      </c>
      <c r="X180" s="8">
        <v>0</v>
      </c>
      <c r="Y180" s="7">
        <f t="shared" si="26"/>
        <v>374</v>
      </c>
      <c r="Z180" s="6">
        <v>2023</v>
      </c>
      <c r="AA180" s="58"/>
      <c r="AB180" s="6"/>
      <c r="AC180" s="9"/>
      <c r="AD180" s="9"/>
      <c r="AE180" s="9"/>
      <c r="AF180" s="9"/>
      <c r="AG180" s="9"/>
      <c r="AH180" s="21"/>
      <c r="AI180" s="21"/>
      <c r="AJ180" s="21"/>
      <c r="AK180" s="21"/>
      <c r="AL180" s="21"/>
      <c r="AM180" s="21"/>
      <c r="AN180" s="21"/>
      <c r="AO180" s="9"/>
      <c r="AP180" s="43"/>
    </row>
    <row r="181" spans="1:42" s="38" customFormat="1" ht="94.5" hidden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5"/>
      <c r="R181" s="48" t="s">
        <v>26</v>
      </c>
      <c r="S181" s="8">
        <v>0</v>
      </c>
      <c r="T181" s="8">
        <v>2.9</v>
      </c>
      <c r="U181" s="8">
        <v>2.9</v>
      </c>
      <c r="V181" s="8">
        <v>2.9</v>
      </c>
      <c r="W181" s="8">
        <v>2.9</v>
      </c>
      <c r="X181" s="8">
        <v>2.9</v>
      </c>
      <c r="Y181" s="7">
        <f t="shared" si="26"/>
        <v>14.5</v>
      </c>
      <c r="Z181" s="1">
        <v>2023</v>
      </c>
      <c r="AA181" s="58"/>
      <c r="AB181" s="9"/>
      <c r="AC181" s="9"/>
      <c r="AD181" s="9"/>
      <c r="AE181" s="9"/>
      <c r="AF181" s="9"/>
      <c r="AG181" s="9"/>
      <c r="AH181" s="21"/>
      <c r="AI181" s="21"/>
      <c r="AJ181" s="21"/>
      <c r="AK181" s="21"/>
      <c r="AL181" s="21"/>
      <c r="AM181" s="21"/>
      <c r="AN181" s="21"/>
      <c r="AO181" s="9"/>
      <c r="AP181" s="43"/>
    </row>
    <row r="182" spans="1:42" s="38" customFormat="1" ht="63" hidden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5"/>
      <c r="R182" s="48" t="s">
        <v>25</v>
      </c>
      <c r="S182" s="2">
        <v>0</v>
      </c>
      <c r="T182" s="2">
        <v>1</v>
      </c>
      <c r="U182" s="2">
        <v>1</v>
      </c>
      <c r="V182" s="2">
        <v>1</v>
      </c>
      <c r="W182" s="2">
        <v>1</v>
      </c>
      <c r="X182" s="2">
        <v>1</v>
      </c>
      <c r="Y182" s="3">
        <f t="shared" si="26"/>
        <v>5</v>
      </c>
      <c r="Z182" s="1">
        <v>2023</v>
      </c>
      <c r="AA182" s="58"/>
      <c r="AB182" s="6"/>
      <c r="AC182" s="9"/>
      <c r="AD182" s="9"/>
      <c r="AE182" s="9"/>
      <c r="AF182" s="9"/>
      <c r="AG182" s="9"/>
      <c r="AH182" s="21"/>
      <c r="AI182" s="21"/>
      <c r="AJ182" s="21"/>
      <c r="AK182" s="21"/>
      <c r="AL182" s="21"/>
      <c r="AM182" s="21"/>
      <c r="AN182" s="21"/>
      <c r="AO182" s="9"/>
      <c r="AP182" s="43"/>
    </row>
    <row r="183" spans="1:42" s="38" customFormat="1" ht="61.15" hidden="1" customHeight="1" x14ac:dyDescent="0.25">
      <c r="A183" s="4" t="s">
        <v>0</v>
      </c>
      <c r="B183" s="4" t="s">
        <v>0</v>
      </c>
      <c r="C183" s="4" t="s">
        <v>1</v>
      </c>
      <c r="D183" s="4" t="s">
        <v>0</v>
      </c>
      <c r="E183" s="4" t="s">
        <v>1</v>
      </c>
      <c r="F183" s="4" t="s">
        <v>0</v>
      </c>
      <c r="G183" s="4" t="s">
        <v>10</v>
      </c>
      <c r="H183" s="4" t="s">
        <v>2</v>
      </c>
      <c r="I183" s="4" t="s">
        <v>1</v>
      </c>
      <c r="J183" s="4" t="s">
        <v>0</v>
      </c>
      <c r="K183" s="4" t="s">
        <v>0</v>
      </c>
      <c r="L183" s="4" t="s">
        <v>6</v>
      </c>
      <c r="M183" s="4" t="s">
        <v>9</v>
      </c>
      <c r="N183" s="4" t="s">
        <v>0</v>
      </c>
      <c r="O183" s="4" t="s">
        <v>6</v>
      </c>
      <c r="P183" s="4" t="s">
        <v>2</v>
      </c>
      <c r="Q183" s="45" t="s">
        <v>8</v>
      </c>
      <c r="R183" s="86" t="s">
        <v>18</v>
      </c>
      <c r="S183" s="8">
        <v>0</v>
      </c>
      <c r="T183" s="8">
        <v>2250</v>
      </c>
      <c r="U183" s="8">
        <v>2250</v>
      </c>
      <c r="V183" s="8">
        <v>2250</v>
      </c>
      <c r="W183" s="8">
        <v>2250</v>
      </c>
      <c r="X183" s="8">
        <v>2250</v>
      </c>
      <c r="Y183" s="7">
        <f t="shared" si="26"/>
        <v>11250</v>
      </c>
      <c r="Z183" s="6">
        <v>2023</v>
      </c>
      <c r="AA183" s="58"/>
      <c r="AB183" s="9"/>
      <c r="AC183" s="9"/>
      <c r="AD183" s="9"/>
      <c r="AE183" s="9"/>
      <c r="AF183" s="9"/>
      <c r="AG183" s="9"/>
      <c r="AH183" s="21"/>
      <c r="AI183" s="21"/>
      <c r="AJ183" s="21"/>
      <c r="AK183" s="21"/>
      <c r="AL183" s="21"/>
      <c r="AM183" s="21"/>
      <c r="AN183" s="21"/>
      <c r="AO183" s="9"/>
      <c r="AP183" s="43"/>
    </row>
    <row r="184" spans="1:42" s="38" customFormat="1" ht="19.899999999999999" hidden="1" customHeight="1" x14ac:dyDescent="0.25">
      <c r="A184" s="4" t="s">
        <v>0</v>
      </c>
      <c r="B184" s="4" t="s">
        <v>0</v>
      </c>
      <c r="C184" s="4" t="s">
        <v>1</v>
      </c>
      <c r="D184" s="4" t="s">
        <v>0</v>
      </c>
      <c r="E184" s="4" t="s">
        <v>1</v>
      </c>
      <c r="F184" s="4" t="s">
        <v>0</v>
      </c>
      <c r="G184" s="4" t="s">
        <v>10</v>
      </c>
      <c r="H184" s="4" t="s">
        <v>2</v>
      </c>
      <c r="I184" s="4" t="s">
        <v>1</v>
      </c>
      <c r="J184" s="4" t="s">
        <v>0</v>
      </c>
      <c r="K184" s="4" t="s">
        <v>0</v>
      </c>
      <c r="L184" s="4" t="s">
        <v>6</v>
      </c>
      <c r="M184" s="4" t="s">
        <v>9</v>
      </c>
      <c r="N184" s="4" t="s">
        <v>0</v>
      </c>
      <c r="O184" s="4" t="s">
        <v>6</v>
      </c>
      <c r="P184" s="4" t="s">
        <v>2</v>
      </c>
      <c r="Q184" s="45" t="s">
        <v>8</v>
      </c>
      <c r="R184" s="86"/>
      <c r="S184" s="8">
        <f>1900-300</f>
        <v>1600</v>
      </c>
      <c r="T184" s="8">
        <v>2250</v>
      </c>
      <c r="U184" s="8">
        <v>2250</v>
      </c>
      <c r="V184" s="8">
        <v>2250</v>
      </c>
      <c r="W184" s="8">
        <v>2250</v>
      </c>
      <c r="X184" s="8">
        <v>2250</v>
      </c>
      <c r="Y184" s="7">
        <f t="shared" si="26"/>
        <v>12850</v>
      </c>
      <c r="Z184" s="6">
        <v>2023</v>
      </c>
      <c r="AA184" s="58"/>
      <c r="AB184" s="9"/>
      <c r="AC184" s="9"/>
      <c r="AD184" s="9"/>
      <c r="AE184" s="9"/>
      <c r="AF184" s="9"/>
      <c r="AG184" s="9"/>
      <c r="AH184" s="21"/>
      <c r="AI184" s="21"/>
      <c r="AJ184" s="21"/>
      <c r="AK184" s="21"/>
      <c r="AL184" s="21"/>
      <c r="AM184" s="21"/>
      <c r="AN184" s="21"/>
      <c r="AO184" s="9"/>
      <c r="AP184" s="43"/>
    </row>
    <row r="185" spans="1:42" s="38" customFormat="1" ht="19.899999999999999" hidden="1" customHeight="1" x14ac:dyDescent="0.25">
      <c r="A185" s="4" t="s">
        <v>0</v>
      </c>
      <c r="B185" s="4" t="s">
        <v>0</v>
      </c>
      <c r="C185" s="4" t="s">
        <v>1</v>
      </c>
      <c r="D185" s="4" t="s">
        <v>0</v>
      </c>
      <c r="E185" s="4" t="s">
        <v>1</v>
      </c>
      <c r="F185" s="4" t="s">
        <v>0</v>
      </c>
      <c r="G185" s="4" t="s">
        <v>10</v>
      </c>
      <c r="H185" s="4" t="s">
        <v>2</v>
      </c>
      <c r="I185" s="4" t="s">
        <v>1</v>
      </c>
      <c r="J185" s="4" t="s">
        <v>0</v>
      </c>
      <c r="K185" s="4" t="s">
        <v>0</v>
      </c>
      <c r="L185" s="4" t="s">
        <v>6</v>
      </c>
      <c r="M185" s="4" t="s">
        <v>0</v>
      </c>
      <c r="N185" s="4" t="s">
        <v>0</v>
      </c>
      <c r="O185" s="4" t="s">
        <v>0</v>
      </c>
      <c r="P185" s="4" t="s">
        <v>0</v>
      </c>
      <c r="Q185" s="45" t="s">
        <v>0</v>
      </c>
      <c r="R185" s="86"/>
      <c r="S185" s="8">
        <f>0+300</f>
        <v>300</v>
      </c>
      <c r="T185" s="8">
        <v>0</v>
      </c>
      <c r="U185" s="8">
        <v>0</v>
      </c>
      <c r="V185" s="8">
        <v>0</v>
      </c>
      <c r="W185" s="8">
        <v>0</v>
      </c>
      <c r="X185" s="8">
        <v>0</v>
      </c>
      <c r="Y185" s="7">
        <f t="shared" si="26"/>
        <v>300</v>
      </c>
      <c r="Z185" s="6">
        <v>2023</v>
      </c>
      <c r="AA185" s="58"/>
      <c r="AB185" s="9"/>
      <c r="AC185" s="9"/>
      <c r="AD185" s="9"/>
      <c r="AE185" s="9"/>
      <c r="AF185" s="9"/>
      <c r="AG185" s="9"/>
      <c r="AH185" s="21"/>
      <c r="AI185" s="21"/>
      <c r="AJ185" s="21"/>
      <c r="AK185" s="21"/>
      <c r="AL185" s="21"/>
      <c r="AM185" s="21"/>
      <c r="AN185" s="21"/>
      <c r="AO185" s="9"/>
      <c r="AP185" s="43"/>
    </row>
    <row r="186" spans="1:42" s="38" customFormat="1" ht="94.5" hidden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5"/>
      <c r="R186" s="48" t="s">
        <v>24</v>
      </c>
      <c r="S186" s="8">
        <v>0</v>
      </c>
      <c r="T186" s="8">
        <v>2.4</v>
      </c>
      <c r="U186" s="8">
        <v>2.4</v>
      </c>
      <c r="V186" s="8">
        <v>2.4</v>
      </c>
      <c r="W186" s="8">
        <v>2.4</v>
      </c>
      <c r="X186" s="8">
        <v>2.4</v>
      </c>
      <c r="Y186" s="7">
        <f t="shared" si="26"/>
        <v>12</v>
      </c>
      <c r="Z186" s="1">
        <v>2023</v>
      </c>
      <c r="AA186" s="58"/>
      <c r="AB186" s="9"/>
      <c r="AC186" s="9"/>
      <c r="AD186" s="9"/>
      <c r="AE186" s="9"/>
      <c r="AF186" s="9"/>
      <c r="AG186" s="9"/>
      <c r="AH186" s="21"/>
      <c r="AI186" s="21"/>
      <c r="AJ186" s="21"/>
      <c r="AK186" s="21"/>
      <c r="AL186" s="21"/>
      <c r="AM186" s="21"/>
      <c r="AN186" s="21"/>
      <c r="AO186" s="9"/>
      <c r="AP186" s="43"/>
    </row>
    <row r="187" spans="1:42" s="38" customFormat="1" ht="63" hidden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5"/>
      <c r="R187" s="48" t="s">
        <v>23</v>
      </c>
      <c r="S187" s="2">
        <v>0</v>
      </c>
      <c r="T187" s="2">
        <v>1</v>
      </c>
      <c r="U187" s="2">
        <v>1</v>
      </c>
      <c r="V187" s="2">
        <v>1</v>
      </c>
      <c r="W187" s="2">
        <v>1</v>
      </c>
      <c r="X187" s="2">
        <v>1</v>
      </c>
      <c r="Y187" s="3">
        <f t="shared" si="26"/>
        <v>5</v>
      </c>
      <c r="Z187" s="1">
        <v>2023</v>
      </c>
      <c r="AA187" s="58"/>
      <c r="AB187" s="6"/>
      <c r="AC187" s="9"/>
      <c r="AD187" s="9"/>
      <c r="AE187" s="9"/>
      <c r="AF187" s="9"/>
      <c r="AG187" s="9"/>
      <c r="AH187" s="21"/>
      <c r="AI187" s="21"/>
      <c r="AJ187" s="21"/>
      <c r="AK187" s="21"/>
      <c r="AL187" s="21"/>
      <c r="AM187" s="21"/>
      <c r="AN187" s="21"/>
      <c r="AO187" s="9"/>
      <c r="AP187" s="43"/>
    </row>
    <row r="188" spans="1:42" s="38" customFormat="1" ht="63" hidden="1" customHeight="1" x14ac:dyDescent="0.25">
      <c r="A188" s="4" t="s">
        <v>0</v>
      </c>
      <c r="B188" s="4" t="s">
        <v>0</v>
      </c>
      <c r="C188" s="4" t="s">
        <v>4</v>
      </c>
      <c r="D188" s="4" t="s">
        <v>0</v>
      </c>
      <c r="E188" s="4" t="s">
        <v>1</v>
      </c>
      <c r="F188" s="4" t="s">
        <v>0</v>
      </c>
      <c r="G188" s="4" t="s">
        <v>10</v>
      </c>
      <c r="H188" s="4" t="s">
        <v>2</v>
      </c>
      <c r="I188" s="4" t="s">
        <v>1</v>
      </c>
      <c r="J188" s="4" t="s">
        <v>0</v>
      </c>
      <c r="K188" s="4" t="s">
        <v>0</v>
      </c>
      <c r="L188" s="4" t="s">
        <v>6</v>
      </c>
      <c r="M188" s="4" t="s">
        <v>9</v>
      </c>
      <c r="N188" s="4" t="s">
        <v>0</v>
      </c>
      <c r="O188" s="4" t="s">
        <v>6</v>
      </c>
      <c r="P188" s="4" t="s">
        <v>2</v>
      </c>
      <c r="Q188" s="45" t="s">
        <v>8</v>
      </c>
      <c r="R188" s="86" t="s">
        <v>18</v>
      </c>
      <c r="S188" s="8">
        <v>0</v>
      </c>
      <c r="T188" s="8">
        <f>T189+T190</f>
        <v>2250</v>
      </c>
      <c r="U188" s="8">
        <f>U189+U190</f>
        <v>2250</v>
      </c>
      <c r="V188" s="8">
        <f>V189+V190</f>
        <v>2250</v>
      </c>
      <c r="W188" s="8">
        <f>W189+W190</f>
        <v>2250</v>
      </c>
      <c r="X188" s="8">
        <f>X189+X190</f>
        <v>2250</v>
      </c>
      <c r="Y188" s="7">
        <f t="shared" si="26"/>
        <v>11250</v>
      </c>
      <c r="Z188" s="6">
        <v>2023</v>
      </c>
      <c r="AA188" s="58"/>
      <c r="AB188" s="9"/>
      <c r="AC188" s="9"/>
      <c r="AD188" s="9"/>
      <c r="AE188" s="9"/>
      <c r="AF188" s="9"/>
      <c r="AG188" s="9"/>
      <c r="AH188" s="21"/>
      <c r="AI188" s="21"/>
      <c r="AJ188" s="21"/>
      <c r="AK188" s="21"/>
      <c r="AL188" s="21"/>
      <c r="AM188" s="21"/>
      <c r="AN188" s="21"/>
      <c r="AO188" s="9"/>
      <c r="AP188" s="43"/>
    </row>
    <row r="189" spans="1:42" s="38" customFormat="1" ht="19.899999999999999" hidden="1" customHeight="1" x14ac:dyDescent="0.25">
      <c r="A189" s="4" t="s">
        <v>0</v>
      </c>
      <c r="B189" s="4" t="s">
        <v>0</v>
      </c>
      <c r="C189" s="4" t="s">
        <v>4</v>
      </c>
      <c r="D189" s="4" t="s">
        <v>0</v>
      </c>
      <c r="E189" s="4" t="s">
        <v>1</v>
      </c>
      <c r="F189" s="4" t="s">
        <v>0</v>
      </c>
      <c r="G189" s="4" t="s">
        <v>10</v>
      </c>
      <c r="H189" s="4" t="s">
        <v>2</v>
      </c>
      <c r="I189" s="4" t="s">
        <v>1</v>
      </c>
      <c r="J189" s="4" t="s">
        <v>0</v>
      </c>
      <c r="K189" s="4" t="s">
        <v>0</v>
      </c>
      <c r="L189" s="4" t="s">
        <v>6</v>
      </c>
      <c r="M189" s="4" t="s">
        <v>9</v>
      </c>
      <c r="N189" s="4" t="s">
        <v>0</v>
      </c>
      <c r="O189" s="4" t="s">
        <v>6</v>
      </c>
      <c r="P189" s="4" t="s">
        <v>2</v>
      </c>
      <c r="Q189" s="45" t="s">
        <v>8</v>
      </c>
      <c r="R189" s="86"/>
      <c r="S189" s="8">
        <f>1900-300</f>
        <v>1600</v>
      </c>
      <c r="T189" s="8">
        <v>2250</v>
      </c>
      <c r="U189" s="8">
        <v>2250</v>
      </c>
      <c r="V189" s="8">
        <v>2250</v>
      </c>
      <c r="W189" s="8">
        <v>2250</v>
      </c>
      <c r="X189" s="8">
        <v>2250</v>
      </c>
      <c r="Y189" s="7">
        <f t="shared" si="26"/>
        <v>12850</v>
      </c>
      <c r="Z189" s="6">
        <v>2023</v>
      </c>
      <c r="AA189" s="58"/>
      <c r="AB189" s="9"/>
      <c r="AC189" s="9"/>
      <c r="AD189" s="9"/>
      <c r="AE189" s="9"/>
      <c r="AF189" s="9"/>
      <c r="AG189" s="9"/>
      <c r="AH189" s="21"/>
      <c r="AI189" s="21"/>
      <c r="AJ189" s="21"/>
      <c r="AK189" s="21"/>
      <c r="AL189" s="21"/>
      <c r="AM189" s="21"/>
      <c r="AN189" s="21"/>
      <c r="AO189" s="9"/>
      <c r="AP189" s="43"/>
    </row>
    <row r="190" spans="1:42" s="38" customFormat="1" ht="19.899999999999999" hidden="1" customHeight="1" x14ac:dyDescent="0.25">
      <c r="A190" s="4" t="s">
        <v>0</v>
      </c>
      <c r="B190" s="4" t="s">
        <v>0</v>
      </c>
      <c r="C190" s="4" t="s">
        <v>4</v>
      </c>
      <c r="D190" s="4" t="s">
        <v>0</v>
      </c>
      <c r="E190" s="4" t="s">
        <v>1</v>
      </c>
      <c r="F190" s="4" t="s">
        <v>0</v>
      </c>
      <c r="G190" s="4" t="s">
        <v>10</v>
      </c>
      <c r="H190" s="4" t="s">
        <v>2</v>
      </c>
      <c r="I190" s="4" t="s">
        <v>1</v>
      </c>
      <c r="J190" s="4" t="s">
        <v>0</v>
      </c>
      <c r="K190" s="4" t="s">
        <v>0</v>
      </c>
      <c r="L190" s="4" t="s">
        <v>6</v>
      </c>
      <c r="M190" s="4" t="s">
        <v>0</v>
      </c>
      <c r="N190" s="4" t="s">
        <v>0</v>
      </c>
      <c r="O190" s="4" t="s">
        <v>0</v>
      </c>
      <c r="P190" s="4" t="s">
        <v>0</v>
      </c>
      <c r="Q190" s="45" t="s">
        <v>0</v>
      </c>
      <c r="R190" s="86"/>
      <c r="S190" s="8">
        <f>0+300</f>
        <v>300</v>
      </c>
      <c r="T190" s="8">
        <v>0</v>
      </c>
      <c r="U190" s="8">
        <v>0</v>
      </c>
      <c r="V190" s="8">
        <v>0</v>
      </c>
      <c r="W190" s="8">
        <v>0</v>
      </c>
      <c r="X190" s="8">
        <v>0</v>
      </c>
      <c r="Y190" s="7">
        <f t="shared" si="26"/>
        <v>300</v>
      </c>
      <c r="Z190" s="6">
        <v>2023</v>
      </c>
      <c r="AA190" s="58"/>
      <c r="AB190" s="9"/>
      <c r="AC190" s="9"/>
      <c r="AD190" s="9"/>
      <c r="AE190" s="9"/>
      <c r="AF190" s="9"/>
      <c r="AG190" s="9"/>
      <c r="AH190" s="21"/>
      <c r="AI190" s="21"/>
      <c r="AJ190" s="21"/>
      <c r="AK190" s="21"/>
      <c r="AL190" s="21"/>
      <c r="AM190" s="21"/>
      <c r="AN190" s="21"/>
      <c r="AO190" s="9"/>
      <c r="AP190" s="43"/>
    </row>
    <row r="191" spans="1:42" s="38" customFormat="1" ht="94.5" hidden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5"/>
      <c r="R191" s="48" t="s">
        <v>22</v>
      </c>
      <c r="S191" s="2">
        <v>0</v>
      </c>
      <c r="T191" s="2">
        <v>3.4</v>
      </c>
      <c r="U191" s="2">
        <v>3.4</v>
      </c>
      <c r="V191" s="2">
        <v>3.4</v>
      </c>
      <c r="W191" s="2">
        <v>3.4</v>
      </c>
      <c r="X191" s="2">
        <v>3.4</v>
      </c>
      <c r="Y191" s="3">
        <f t="shared" si="26"/>
        <v>17</v>
      </c>
      <c r="Z191" s="1">
        <v>2023</v>
      </c>
      <c r="AA191" s="58"/>
      <c r="AB191" s="9"/>
      <c r="AC191" s="9"/>
      <c r="AD191" s="9"/>
      <c r="AE191" s="9"/>
      <c r="AF191" s="9"/>
      <c r="AG191" s="9"/>
      <c r="AH191" s="21"/>
      <c r="AI191" s="21"/>
      <c r="AJ191" s="21"/>
      <c r="AK191" s="21"/>
      <c r="AL191" s="21"/>
      <c r="AM191" s="21"/>
      <c r="AN191" s="21"/>
      <c r="AO191" s="9"/>
      <c r="AP191" s="43"/>
    </row>
    <row r="192" spans="1:42" s="38" customFormat="1" ht="63" hidden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5"/>
      <c r="R192" s="48" t="s">
        <v>21</v>
      </c>
      <c r="S192" s="2">
        <v>0</v>
      </c>
      <c r="T192" s="2">
        <v>1</v>
      </c>
      <c r="U192" s="2">
        <v>1</v>
      </c>
      <c r="V192" s="2">
        <v>1</v>
      </c>
      <c r="W192" s="2">
        <v>1</v>
      </c>
      <c r="X192" s="2">
        <v>1</v>
      </c>
      <c r="Y192" s="3">
        <f t="shared" si="26"/>
        <v>5</v>
      </c>
      <c r="Z192" s="1">
        <v>2023</v>
      </c>
      <c r="AA192" s="58"/>
      <c r="AB192" s="6"/>
      <c r="AC192" s="9"/>
      <c r="AD192" s="9"/>
      <c r="AE192" s="9"/>
      <c r="AF192" s="9"/>
      <c r="AG192" s="9"/>
      <c r="AH192" s="21"/>
      <c r="AI192" s="21"/>
      <c r="AJ192" s="21"/>
      <c r="AK192" s="21"/>
      <c r="AL192" s="21"/>
      <c r="AM192" s="21"/>
      <c r="AN192" s="21"/>
      <c r="AO192" s="9"/>
      <c r="AP192" s="43"/>
    </row>
    <row r="193" spans="1:42" s="38" customFormat="1" ht="69" hidden="1" customHeight="1" x14ac:dyDescent="0.25">
      <c r="A193" s="4" t="s">
        <v>0</v>
      </c>
      <c r="B193" s="4" t="s">
        <v>0</v>
      </c>
      <c r="C193" s="4" t="s">
        <v>7</v>
      </c>
      <c r="D193" s="4" t="s">
        <v>0</v>
      </c>
      <c r="E193" s="4" t="s">
        <v>1</v>
      </c>
      <c r="F193" s="4" t="s">
        <v>0</v>
      </c>
      <c r="G193" s="4" t="s">
        <v>10</v>
      </c>
      <c r="H193" s="4" t="s">
        <v>2</v>
      </c>
      <c r="I193" s="4" t="s">
        <v>1</v>
      </c>
      <c r="J193" s="4" t="s">
        <v>0</v>
      </c>
      <c r="K193" s="4" t="s">
        <v>0</v>
      </c>
      <c r="L193" s="4" t="s">
        <v>6</v>
      </c>
      <c r="M193" s="4" t="s">
        <v>9</v>
      </c>
      <c r="N193" s="4" t="s">
        <v>0</v>
      </c>
      <c r="O193" s="4" t="s">
        <v>6</v>
      </c>
      <c r="P193" s="4" t="s">
        <v>2</v>
      </c>
      <c r="Q193" s="45" t="s">
        <v>8</v>
      </c>
      <c r="R193" s="86" t="s">
        <v>18</v>
      </c>
      <c r="S193" s="8">
        <v>0</v>
      </c>
      <c r="T193" s="8">
        <f>T194+T195</f>
        <v>2250</v>
      </c>
      <c r="U193" s="8">
        <f>U194+U195</f>
        <v>2250</v>
      </c>
      <c r="V193" s="8">
        <f>V194+V195</f>
        <v>2250</v>
      </c>
      <c r="W193" s="8">
        <f>W194+W195</f>
        <v>2250</v>
      </c>
      <c r="X193" s="8">
        <f>X194+X195</f>
        <v>2250</v>
      </c>
      <c r="Y193" s="7">
        <f t="shared" si="26"/>
        <v>11250</v>
      </c>
      <c r="Z193" s="6">
        <v>2023</v>
      </c>
      <c r="AA193" s="58"/>
      <c r="AB193" s="9"/>
      <c r="AC193" s="9"/>
      <c r="AD193" s="9"/>
      <c r="AE193" s="9"/>
      <c r="AF193" s="9"/>
      <c r="AG193" s="9"/>
      <c r="AH193" s="21"/>
      <c r="AI193" s="21"/>
      <c r="AJ193" s="21"/>
      <c r="AK193" s="21"/>
      <c r="AL193" s="21"/>
      <c r="AM193" s="21"/>
      <c r="AN193" s="21"/>
      <c r="AO193" s="9"/>
      <c r="AP193" s="43"/>
    </row>
    <row r="194" spans="1:42" s="38" customFormat="1" ht="19.899999999999999" hidden="1" customHeight="1" x14ac:dyDescent="0.25">
      <c r="A194" s="4" t="s">
        <v>0</v>
      </c>
      <c r="B194" s="4" t="s">
        <v>0</v>
      </c>
      <c r="C194" s="4" t="s">
        <v>7</v>
      </c>
      <c r="D194" s="4" t="s">
        <v>0</v>
      </c>
      <c r="E194" s="4" t="s">
        <v>1</v>
      </c>
      <c r="F194" s="4" t="s">
        <v>0</v>
      </c>
      <c r="G194" s="4" t="s">
        <v>10</v>
      </c>
      <c r="H194" s="4" t="s">
        <v>2</v>
      </c>
      <c r="I194" s="4" t="s">
        <v>1</v>
      </c>
      <c r="J194" s="4" t="s">
        <v>0</v>
      </c>
      <c r="K194" s="4" t="s">
        <v>0</v>
      </c>
      <c r="L194" s="4" t="s">
        <v>6</v>
      </c>
      <c r="M194" s="4" t="s">
        <v>9</v>
      </c>
      <c r="N194" s="4" t="s">
        <v>0</v>
      </c>
      <c r="O194" s="4" t="s">
        <v>6</v>
      </c>
      <c r="P194" s="4" t="s">
        <v>2</v>
      </c>
      <c r="Q194" s="45" t="s">
        <v>8</v>
      </c>
      <c r="R194" s="86"/>
      <c r="S194" s="8">
        <f>1900-160</f>
        <v>1740</v>
      </c>
      <c r="T194" s="8">
        <v>2250</v>
      </c>
      <c r="U194" s="8">
        <v>2250</v>
      </c>
      <c r="V194" s="8">
        <v>2250</v>
      </c>
      <c r="W194" s="8">
        <v>2250</v>
      </c>
      <c r="X194" s="8">
        <v>2250</v>
      </c>
      <c r="Y194" s="7">
        <f t="shared" si="26"/>
        <v>12990</v>
      </c>
      <c r="Z194" s="6">
        <v>2023</v>
      </c>
      <c r="AA194" s="58"/>
      <c r="AB194" s="9"/>
      <c r="AC194" s="9"/>
      <c r="AD194" s="9"/>
      <c r="AE194" s="9"/>
      <c r="AF194" s="9"/>
      <c r="AG194" s="9"/>
      <c r="AH194" s="21"/>
      <c r="AI194" s="21"/>
      <c r="AJ194" s="21"/>
      <c r="AK194" s="21"/>
      <c r="AL194" s="21"/>
      <c r="AM194" s="21"/>
      <c r="AN194" s="21"/>
      <c r="AO194" s="9"/>
      <c r="AP194" s="43"/>
    </row>
    <row r="195" spans="1:42" s="38" customFormat="1" ht="19.899999999999999" hidden="1" customHeight="1" x14ac:dyDescent="0.25">
      <c r="A195" s="4" t="s">
        <v>0</v>
      </c>
      <c r="B195" s="4" t="s">
        <v>0</v>
      </c>
      <c r="C195" s="4" t="s">
        <v>7</v>
      </c>
      <c r="D195" s="4" t="s">
        <v>0</v>
      </c>
      <c r="E195" s="4" t="s">
        <v>1</v>
      </c>
      <c r="F195" s="4" t="s">
        <v>0</v>
      </c>
      <c r="G195" s="4" t="s">
        <v>10</v>
      </c>
      <c r="H195" s="4" t="s">
        <v>2</v>
      </c>
      <c r="I195" s="4" t="s">
        <v>1</v>
      </c>
      <c r="J195" s="4" t="s">
        <v>0</v>
      </c>
      <c r="K195" s="4" t="s">
        <v>0</v>
      </c>
      <c r="L195" s="4" t="s">
        <v>6</v>
      </c>
      <c r="M195" s="4" t="s">
        <v>0</v>
      </c>
      <c r="N195" s="4" t="s">
        <v>0</v>
      </c>
      <c r="O195" s="4" t="s">
        <v>0</v>
      </c>
      <c r="P195" s="4" t="s">
        <v>0</v>
      </c>
      <c r="Q195" s="45" t="s">
        <v>0</v>
      </c>
      <c r="R195" s="86"/>
      <c r="S195" s="8">
        <f>0+160</f>
        <v>160</v>
      </c>
      <c r="T195" s="8">
        <v>0</v>
      </c>
      <c r="U195" s="8">
        <v>0</v>
      </c>
      <c r="V195" s="8">
        <v>0</v>
      </c>
      <c r="W195" s="8">
        <v>0</v>
      </c>
      <c r="X195" s="8">
        <v>0</v>
      </c>
      <c r="Y195" s="7">
        <f t="shared" si="26"/>
        <v>160</v>
      </c>
      <c r="Z195" s="6">
        <v>2023</v>
      </c>
      <c r="AA195" s="58"/>
      <c r="AB195" s="9"/>
      <c r="AC195" s="9"/>
      <c r="AD195" s="9"/>
      <c r="AE195" s="9"/>
      <c r="AF195" s="9"/>
      <c r="AG195" s="9"/>
      <c r="AH195" s="21"/>
      <c r="AI195" s="21"/>
      <c r="AJ195" s="21"/>
      <c r="AK195" s="21"/>
      <c r="AL195" s="21"/>
      <c r="AM195" s="21"/>
      <c r="AN195" s="21"/>
      <c r="AO195" s="9"/>
      <c r="AP195" s="43"/>
    </row>
    <row r="196" spans="1:42" s="38" customFormat="1" ht="94.5" hidden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5"/>
      <c r="R196" s="48" t="s">
        <v>20</v>
      </c>
      <c r="S196" s="8">
        <v>0</v>
      </c>
      <c r="T196" s="8">
        <v>1.8</v>
      </c>
      <c r="U196" s="8">
        <v>1.8</v>
      </c>
      <c r="V196" s="8">
        <v>1.8</v>
      </c>
      <c r="W196" s="8">
        <v>1.8</v>
      </c>
      <c r="X196" s="8">
        <v>1.8</v>
      </c>
      <c r="Y196" s="7">
        <f t="shared" si="26"/>
        <v>9</v>
      </c>
      <c r="Z196" s="1">
        <v>2023</v>
      </c>
      <c r="AA196" s="58"/>
      <c r="AB196" s="9"/>
      <c r="AC196" s="9"/>
      <c r="AD196" s="9"/>
      <c r="AE196" s="9"/>
      <c r="AF196" s="9"/>
      <c r="AG196" s="9"/>
      <c r="AH196" s="21"/>
      <c r="AI196" s="21"/>
      <c r="AJ196" s="21"/>
      <c r="AK196" s="21"/>
      <c r="AL196" s="21"/>
      <c r="AM196" s="21"/>
      <c r="AN196" s="21"/>
      <c r="AO196" s="9"/>
      <c r="AP196" s="43"/>
    </row>
    <row r="197" spans="1:42" s="38" customFormat="1" ht="48" hidden="1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5"/>
      <c r="R197" s="48" t="s">
        <v>19</v>
      </c>
      <c r="S197" s="2">
        <v>0</v>
      </c>
      <c r="T197" s="2">
        <v>1</v>
      </c>
      <c r="U197" s="2">
        <v>1</v>
      </c>
      <c r="V197" s="2">
        <v>1</v>
      </c>
      <c r="W197" s="2">
        <v>1</v>
      </c>
      <c r="X197" s="2">
        <v>1</v>
      </c>
      <c r="Y197" s="3">
        <f>S197+T197+U197+V197+X197+W197</f>
        <v>5</v>
      </c>
      <c r="Z197" s="1">
        <v>2023</v>
      </c>
      <c r="AA197" s="58"/>
      <c r="AB197" s="6"/>
      <c r="AC197" s="9"/>
      <c r="AD197" s="9"/>
      <c r="AE197" s="9"/>
      <c r="AF197" s="9"/>
      <c r="AG197" s="9"/>
      <c r="AH197" s="21"/>
      <c r="AI197" s="21"/>
      <c r="AJ197" s="21"/>
      <c r="AK197" s="21"/>
      <c r="AL197" s="21"/>
      <c r="AM197" s="21"/>
      <c r="AN197" s="21"/>
      <c r="AO197" s="9"/>
      <c r="AP197" s="43"/>
    </row>
    <row r="198" spans="1:42" s="38" customFormat="1" hidden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5"/>
      <c r="R198" s="86" t="s">
        <v>18</v>
      </c>
      <c r="S198" s="8">
        <f t="shared" ref="S198:X198" si="27">SUM(S199:S201)</f>
        <v>99138.4</v>
      </c>
      <c r="T198" s="8">
        <f t="shared" si="27"/>
        <v>0</v>
      </c>
      <c r="U198" s="8">
        <f t="shared" si="27"/>
        <v>0</v>
      </c>
      <c r="V198" s="8">
        <f t="shared" si="27"/>
        <v>0</v>
      </c>
      <c r="W198" s="8">
        <f t="shared" si="27"/>
        <v>0</v>
      </c>
      <c r="X198" s="8">
        <f t="shared" si="27"/>
        <v>0</v>
      </c>
      <c r="Y198" s="7">
        <f>S198+T198+U198+V198+W198+X198</f>
        <v>99138.4</v>
      </c>
      <c r="Z198" s="6">
        <v>2018</v>
      </c>
      <c r="AA198" s="58"/>
      <c r="AB198" s="9"/>
      <c r="AC198" s="9"/>
      <c r="AD198" s="9"/>
      <c r="AE198" s="9"/>
      <c r="AF198" s="9"/>
      <c r="AG198" s="9"/>
      <c r="AH198" s="21"/>
      <c r="AI198" s="21"/>
      <c r="AJ198" s="21"/>
      <c r="AK198" s="21"/>
      <c r="AL198" s="21"/>
      <c r="AM198" s="21"/>
      <c r="AN198" s="21"/>
      <c r="AO198" s="9"/>
      <c r="AP198" s="43"/>
    </row>
    <row r="199" spans="1:42" s="38" customFormat="1" hidden="1" x14ac:dyDescent="0.25">
      <c r="A199" s="4" t="s">
        <v>0</v>
      </c>
      <c r="B199" s="4" t="s">
        <v>2</v>
      </c>
      <c r="C199" s="4" t="s">
        <v>6</v>
      </c>
      <c r="D199" s="4" t="s">
        <v>0</v>
      </c>
      <c r="E199" s="4" t="s">
        <v>1</v>
      </c>
      <c r="F199" s="4" t="s">
        <v>0</v>
      </c>
      <c r="G199" s="4" t="s">
        <v>10</v>
      </c>
      <c r="H199" s="4" t="s">
        <v>2</v>
      </c>
      <c r="I199" s="4" t="s">
        <v>1</v>
      </c>
      <c r="J199" s="4" t="s">
        <v>0</v>
      </c>
      <c r="K199" s="4" t="s">
        <v>0</v>
      </c>
      <c r="L199" s="4" t="s">
        <v>6</v>
      </c>
      <c r="M199" s="4" t="s">
        <v>2</v>
      </c>
      <c r="N199" s="4" t="s">
        <v>0</v>
      </c>
      <c r="O199" s="4" t="s">
        <v>17</v>
      </c>
      <c r="P199" s="4" t="s">
        <v>4</v>
      </c>
      <c r="Q199" s="45" t="s">
        <v>7</v>
      </c>
      <c r="R199" s="86"/>
      <c r="S199" s="8">
        <v>78128.899999999994</v>
      </c>
      <c r="T199" s="8">
        <v>0</v>
      </c>
      <c r="U199" s="8">
        <v>0</v>
      </c>
      <c r="V199" s="8">
        <v>0</v>
      </c>
      <c r="W199" s="8">
        <v>0</v>
      </c>
      <c r="X199" s="8">
        <v>0</v>
      </c>
      <c r="Y199" s="7">
        <f>S199+T199+U199+V199+W199+X199</f>
        <v>78128.899999999994</v>
      </c>
      <c r="Z199" s="6">
        <v>2018</v>
      </c>
      <c r="AA199" s="58"/>
      <c r="AB199" s="9"/>
      <c r="AC199" s="9"/>
      <c r="AD199" s="9"/>
      <c r="AE199" s="9"/>
      <c r="AF199" s="9"/>
      <c r="AG199" s="9"/>
      <c r="AH199" s="21"/>
      <c r="AI199" s="21"/>
      <c r="AJ199" s="21"/>
      <c r="AK199" s="21"/>
      <c r="AL199" s="21"/>
      <c r="AM199" s="21"/>
      <c r="AN199" s="21"/>
      <c r="AO199" s="9"/>
      <c r="AP199" s="43"/>
    </row>
    <row r="200" spans="1:42" s="38" customFormat="1" hidden="1" x14ac:dyDescent="0.25">
      <c r="A200" s="4" t="s">
        <v>0</v>
      </c>
      <c r="B200" s="4" t="s">
        <v>2</v>
      </c>
      <c r="C200" s="4" t="s">
        <v>6</v>
      </c>
      <c r="D200" s="4" t="s">
        <v>0</v>
      </c>
      <c r="E200" s="4" t="s">
        <v>1</v>
      </c>
      <c r="F200" s="4" t="s">
        <v>0</v>
      </c>
      <c r="G200" s="4" t="s">
        <v>10</v>
      </c>
      <c r="H200" s="4" t="s">
        <v>2</v>
      </c>
      <c r="I200" s="4" t="s">
        <v>1</v>
      </c>
      <c r="J200" s="4" t="s">
        <v>0</v>
      </c>
      <c r="K200" s="4" t="s">
        <v>0</v>
      </c>
      <c r="L200" s="4" t="s">
        <v>6</v>
      </c>
      <c r="M200" s="4" t="s">
        <v>9</v>
      </c>
      <c r="N200" s="4" t="s">
        <v>0</v>
      </c>
      <c r="O200" s="4" t="s">
        <v>17</v>
      </c>
      <c r="P200" s="4" t="s">
        <v>4</v>
      </c>
      <c r="Q200" s="45" t="s">
        <v>7</v>
      </c>
      <c r="R200" s="86"/>
      <c r="S200" s="8">
        <v>18932.599999999999</v>
      </c>
      <c r="T200" s="8">
        <v>0</v>
      </c>
      <c r="U200" s="8">
        <v>0</v>
      </c>
      <c r="V200" s="8">
        <v>0</v>
      </c>
      <c r="W200" s="8">
        <v>0</v>
      </c>
      <c r="X200" s="8">
        <v>0</v>
      </c>
      <c r="Y200" s="7">
        <f>S200+T200+U200+V200+W200+X200</f>
        <v>18932.599999999999</v>
      </c>
      <c r="Z200" s="6">
        <v>2018</v>
      </c>
      <c r="AA200" s="58"/>
      <c r="AB200" s="9"/>
      <c r="AC200" s="9"/>
      <c r="AD200" s="9"/>
      <c r="AE200" s="9"/>
      <c r="AF200" s="9"/>
      <c r="AG200" s="9"/>
      <c r="AH200" s="21"/>
      <c r="AI200" s="21"/>
      <c r="AJ200" s="21"/>
      <c r="AK200" s="21"/>
      <c r="AL200" s="21"/>
      <c r="AM200" s="21"/>
      <c r="AN200" s="21"/>
      <c r="AO200" s="9"/>
      <c r="AP200" s="43"/>
    </row>
    <row r="201" spans="1:42" s="38" customFormat="1" hidden="1" x14ac:dyDescent="0.25">
      <c r="A201" s="4" t="s">
        <v>0</v>
      </c>
      <c r="B201" s="4" t="s">
        <v>2</v>
      </c>
      <c r="C201" s="4" t="s">
        <v>6</v>
      </c>
      <c r="D201" s="4" t="s">
        <v>0</v>
      </c>
      <c r="E201" s="4" t="s">
        <v>1</v>
      </c>
      <c r="F201" s="4" t="s">
        <v>0</v>
      </c>
      <c r="G201" s="4" t="s">
        <v>10</v>
      </c>
      <c r="H201" s="4" t="s">
        <v>2</v>
      </c>
      <c r="I201" s="4" t="s">
        <v>1</v>
      </c>
      <c r="J201" s="4" t="s">
        <v>0</v>
      </c>
      <c r="K201" s="4" t="s">
        <v>0</v>
      </c>
      <c r="L201" s="4" t="s">
        <v>6</v>
      </c>
      <c r="M201" s="4" t="s">
        <v>0</v>
      </c>
      <c r="N201" s="4" t="s">
        <v>0</v>
      </c>
      <c r="O201" s="4" t="s">
        <v>0</v>
      </c>
      <c r="P201" s="4" t="s">
        <v>0</v>
      </c>
      <c r="Q201" s="45" t="s">
        <v>0</v>
      </c>
      <c r="R201" s="86"/>
      <c r="S201" s="8">
        <v>2076.9</v>
      </c>
      <c r="T201" s="8">
        <v>0</v>
      </c>
      <c r="U201" s="8">
        <v>0</v>
      </c>
      <c r="V201" s="8">
        <v>0</v>
      </c>
      <c r="W201" s="8">
        <v>0</v>
      </c>
      <c r="X201" s="8">
        <v>0</v>
      </c>
      <c r="Y201" s="7">
        <f>S201+T201+U201+V201+W201+X201</f>
        <v>2076.9</v>
      </c>
      <c r="Z201" s="6">
        <v>2018</v>
      </c>
      <c r="AA201" s="58"/>
      <c r="AB201" s="9"/>
      <c r="AC201" s="9"/>
      <c r="AD201" s="9"/>
      <c r="AE201" s="9"/>
      <c r="AF201" s="9"/>
      <c r="AG201" s="9"/>
      <c r="AH201" s="21"/>
      <c r="AI201" s="21"/>
      <c r="AJ201" s="21"/>
      <c r="AK201" s="21"/>
      <c r="AL201" s="21"/>
      <c r="AM201" s="21"/>
      <c r="AN201" s="21"/>
      <c r="AO201" s="9"/>
      <c r="AP201" s="43"/>
    </row>
    <row r="202" spans="1:42" s="38" customFormat="1" ht="94.5" hidden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5"/>
      <c r="R202" s="48" t="s">
        <v>16</v>
      </c>
      <c r="S202" s="8">
        <v>81.900000000000006</v>
      </c>
      <c r="T202" s="8">
        <v>0</v>
      </c>
      <c r="U202" s="8">
        <v>0</v>
      </c>
      <c r="V202" s="8">
        <v>0</v>
      </c>
      <c r="W202" s="8">
        <v>0</v>
      </c>
      <c r="X202" s="8">
        <v>0</v>
      </c>
      <c r="Y202" s="7">
        <f>S202+T202+U202+V202+W202+X202</f>
        <v>81.900000000000006</v>
      </c>
      <c r="Z202" s="1">
        <v>2018</v>
      </c>
      <c r="AA202" s="58"/>
      <c r="AB202" s="9"/>
      <c r="AC202" s="9"/>
      <c r="AD202" s="9"/>
      <c r="AE202" s="9"/>
      <c r="AF202" s="9"/>
      <c r="AG202" s="9"/>
      <c r="AH202" s="21"/>
      <c r="AI202" s="21"/>
      <c r="AJ202" s="21"/>
      <c r="AK202" s="21"/>
      <c r="AL202" s="21"/>
      <c r="AM202" s="21"/>
      <c r="AN202" s="21"/>
      <c r="AO202" s="9"/>
      <c r="AP202" s="43"/>
    </row>
    <row r="203" spans="1:42" s="38" customFormat="1" ht="48" hidden="1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5"/>
      <c r="R203" s="48" t="s">
        <v>15</v>
      </c>
      <c r="S203" s="2">
        <v>28</v>
      </c>
      <c r="T203" s="2">
        <v>0</v>
      </c>
      <c r="U203" s="2">
        <v>0</v>
      </c>
      <c r="V203" s="2">
        <v>0</v>
      </c>
      <c r="W203" s="2">
        <v>0</v>
      </c>
      <c r="X203" s="2">
        <v>0</v>
      </c>
      <c r="Y203" s="3">
        <f>S203+T203+U203+V203+X203+W203</f>
        <v>28</v>
      </c>
      <c r="Z203" s="1">
        <v>2018</v>
      </c>
      <c r="AA203" s="58"/>
      <c r="AB203" s="6"/>
      <c r="AC203" s="9"/>
      <c r="AD203" s="9"/>
      <c r="AE203" s="9"/>
      <c r="AF203" s="9"/>
      <c r="AG203" s="9"/>
      <c r="AH203" s="21"/>
      <c r="AI203" s="21"/>
      <c r="AJ203" s="21"/>
      <c r="AK203" s="21"/>
      <c r="AL203" s="21"/>
      <c r="AM203" s="21"/>
      <c r="AN203" s="21"/>
      <c r="AO203" s="9"/>
      <c r="AP203" s="43"/>
    </row>
    <row r="204" spans="1:42" s="38" customFormat="1" ht="47.25" hidden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5"/>
      <c r="R204" s="48" t="s">
        <v>14</v>
      </c>
      <c r="S204" s="2">
        <v>1</v>
      </c>
      <c r="T204" s="2">
        <v>1</v>
      </c>
      <c r="U204" s="2">
        <v>1</v>
      </c>
      <c r="V204" s="2">
        <v>1</v>
      </c>
      <c r="W204" s="2">
        <v>1</v>
      </c>
      <c r="X204" s="2">
        <v>1</v>
      </c>
      <c r="Y204" s="3">
        <v>1</v>
      </c>
      <c r="Z204" s="6">
        <v>2023</v>
      </c>
      <c r="AA204" s="58"/>
      <c r="AB204" s="9"/>
      <c r="AC204" s="9"/>
      <c r="AD204" s="9"/>
      <c r="AE204" s="9"/>
      <c r="AF204" s="9"/>
      <c r="AG204" s="9"/>
      <c r="AH204" s="21"/>
      <c r="AI204" s="21"/>
      <c r="AJ204" s="21"/>
      <c r="AK204" s="21"/>
      <c r="AL204" s="21"/>
      <c r="AM204" s="21"/>
      <c r="AN204" s="21"/>
      <c r="AO204" s="9"/>
      <c r="AP204" s="43"/>
    </row>
    <row r="205" spans="1:42" ht="31.5" hidden="1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5"/>
      <c r="R205" s="48" t="s">
        <v>13</v>
      </c>
      <c r="S205" s="2">
        <v>170</v>
      </c>
      <c r="T205" s="2">
        <v>170</v>
      </c>
      <c r="U205" s="2">
        <v>170</v>
      </c>
      <c r="V205" s="2">
        <v>170</v>
      </c>
      <c r="W205" s="2">
        <v>170</v>
      </c>
      <c r="X205" s="2">
        <v>170</v>
      </c>
      <c r="Y205" s="3">
        <f>S205+T205+U205+V205+W205+X205</f>
        <v>1020</v>
      </c>
      <c r="Z205" s="1">
        <v>2023</v>
      </c>
      <c r="AA205" s="17"/>
      <c r="AB205" s="17"/>
      <c r="AC205" s="17"/>
      <c r="AD205" s="19"/>
      <c r="AE205" s="19"/>
      <c r="AF205" s="19"/>
      <c r="AG205" s="19"/>
      <c r="AH205" s="18"/>
      <c r="AI205" s="18"/>
      <c r="AJ205" s="18"/>
      <c r="AK205" s="18"/>
      <c r="AL205" s="18"/>
      <c r="AM205" s="18"/>
      <c r="AN205" s="18"/>
      <c r="AO205" s="19"/>
      <c r="AP205" s="41"/>
    </row>
    <row r="206" spans="1:42" ht="19.149999999999999" customHeight="1" x14ac:dyDescent="0.25">
      <c r="A206" s="4"/>
      <c r="B206" s="4"/>
      <c r="C206" s="4"/>
      <c r="D206" s="4"/>
      <c r="E206" s="4"/>
      <c r="F206" s="4"/>
      <c r="G206" s="4"/>
      <c r="H206" s="4" t="s">
        <v>2</v>
      </c>
      <c r="I206" s="4" t="s">
        <v>1</v>
      </c>
      <c r="J206" s="4" t="s">
        <v>0</v>
      </c>
      <c r="K206" s="4" t="s">
        <v>0</v>
      </c>
      <c r="L206" s="4" t="s">
        <v>6</v>
      </c>
      <c r="M206" s="4" t="s">
        <v>0</v>
      </c>
      <c r="N206" s="4" t="s">
        <v>0</v>
      </c>
      <c r="O206" s="4" t="s">
        <v>0</v>
      </c>
      <c r="P206" s="4" t="s">
        <v>0</v>
      </c>
      <c r="Q206" s="45" t="s">
        <v>0</v>
      </c>
      <c r="R206" s="71" t="s">
        <v>167</v>
      </c>
      <c r="S206" s="7">
        <f>S207+S215+S221+S230+S237</f>
        <v>23002.400000000001</v>
      </c>
      <c r="T206" s="7">
        <f t="shared" ref="T206:AC206" si="28">T207+T215+T221+T230+T237</f>
        <v>8228.2999999999993</v>
      </c>
      <c r="U206" s="7">
        <f t="shared" si="28"/>
        <v>8228.2999999999993</v>
      </c>
      <c r="V206" s="7">
        <f t="shared" si="28"/>
        <v>8228.2999999999993</v>
      </c>
      <c r="W206" s="7">
        <f t="shared" si="28"/>
        <v>8228.2999999999993</v>
      </c>
      <c r="X206" s="7">
        <f t="shared" si="28"/>
        <v>8228.2999999999993</v>
      </c>
      <c r="Y206" s="7">
        <f t="shared" si="28"/>
        <v>62944</v>
      </c>
      <c r="Z206" s="7">
        <f t="shared" si="28"/>
        <v>52473</v>
      </c>
      <c r="AA206" s="7">
        <f t="shared" si="28"/>
        <v>10858.2</v>
      </c>
      <c r="AB206" s="7">
        <f t="shared" si="28"/>
        <v>215</v>
      </c>
      <c r="AC206" s="7">
        <f t="shared" si="28"/>
        <v>3900.8999999999996</v>
      </c>
      <c r="AD206" s="7">
        <f>AD207+AD215+AD221+AD230+AD237</f>
        <v>8028.3</v>
      </c>
      <c r="AE206" s="7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44"/>
    </row>
    <row r="207" spans="1:42" ht="22.1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5"/>
      <c r="R207" s="78" t="s">
        <v>166</v>
      </c>
      <c r="S207" s="5">
        <f>SUM(S208:S214)</f>
        <v>6606</v>
      </c>
      <c r="T207" s="5">
        <f t="shared" ref="T207:Z207" si="29">SUM(T208:T213)</f>
        <v>0</v>
      </c>
      <c r="U207" s="5">
        <f t="shared" si="29"/>
        <v>0</v>
      </c>
      <c r="V207" s="5">
        <f t="shared" si="29"/>
        <v>0</v>
      </c>
      <c r="W207" s="5">
        <f t="shared" si="29"/>
        <v>0</v>
      </c>
      <c r="X207" s="5">
        <f t="shared" si="29"/>
        <v>0</v>
      </c>
      <c r="Y207" s="5">
        <f t="shared" si="29"/>
        <v>5406.1</v>
      </c>
      <c r="Z207" s="5">
        <f t="shared" si="29"/>
        <v>12108</v>
      </c>
      <c r="AA207" s="5">
        <f>SUM(AA208:AA214)</f>
        <v>2901</v>
      </c>
      <c r="AB207" s="5">
        <f t="shared" ref="AB207:AD207" si="30">SUM(AB208:AB214)</f>
        <v>0</v>
      </c>
      <c r="AC207" s="5">
        <f t="shared" si="30"/>
        <v>1329.8999999999999</v>
      </c>
      <c r="AD207" s="5">
        <f t="shared" si="30"/>
        <v>2375.1</v>
      </c>
      <c r="AE207" s="5"/>
      <c r="AF207" s="49"/>
      <c r="AG207" s="50"/>
      <c r="AH207" s="50"/>
      <c r="AI207" s="49"/>
      <c r="AJ207" s="49"/>
      <c r="AK207" s="49"/>
      <c r="AL207" s="49"/>
      <c r="AM207" s="49"/>
      <c r="AN207" s="49"/>
      <c r="AO207" s="49"/>
      <c r="AP207" s="51"/>
    </row>
    <row r="208" spans="1:42" ht="32.450000000000003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5"/>
      <c r="R208" s="79" t="s">
        <v>171</v>
      </c>
      <c r="S208" s="8">
        <f>SUM(AA208:AD208)</f>
        <v>1519.8000000000002</v>
      </c>
      <c r="T208" s="8">
        <v>0</v>
      </c>
      <c r="U208" s="8">
        <v>0</v>
      </c>
      <c r="V208" s="8">
        <v>0</v>
      </c>
      <c r="W208" s="8">
        <v>0</v>
      </c>
      <c r="X208" s="8">
        <v>0</v>
      </c>
      <c r="Y208" s="7">
        <f t="shared" ref="Y208:Y218" si="31">SUM(S208:X208)</f>
        <v>1519.8000000000002</v>
      </c>
      <c r="Z208" s="6">
        <v>2018</v>
      </c>
      <c r="AA208" s="8">
        <v>592.70000000000005</v>
      </c>
      <c r="AB208" s="8">
        <v>0</v>
      </c>
      <c r="AC208" s="8">
        <v>428.1</v>
      </c>
      <c r="AD208" s="8">
        <v>499</v>
      </c>
      <c r="AE208" s="8"/>
      <c r="AF208" s="8">
        <v>594.29999999999995</v>
      </c>
      <c r="AG208" s="2"/>
      <c r="AH208" s="2"/>
      <c r="AI208" s="8"/>
      <c r="AJ208" s="8"/>
      <c r="AK208" s="8"/>
      <c r="AL208" s="8"/>
      <c r="AM208" s="8"/>
      <c r="AN208" s="8"/>
      <c r="AO208" s="8"/>
      <c r="AP208" s="44"/>
    </row>
    <row r="209" spans="1:42" ht="47.25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5"/>
      <c r="R209" s="79" t="s">
        <v>172</v>
      </c>
      <c r="S209" s="8">
        <f t="shared" ref="S209:S220" si="32">SUM(AA209:AD209)</f>
        <v>480.7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7">
        <f t="shared" si="31"/>
        <v>480.7</v>
      </c>
      <c r="Z209" s="6">
        <v>2018</v>
      </c>
      <c r="AA209" s="8">
        <v>240.4</v>
      </c>
      <c r="AB209" s="8">
        <v>0</v>
      </c>
      <c r="AC209" s="8">
        <v>99.3</v>
      </c>
      <c r="AD209" s="8">
        <v>141</v>
      </c>
      <c r="AE209" s="8"/>
      <c r="AF209" s="8"/>
      <c r="AG209" s="2"/>
      <c r="AH209" s="2"/>
      <c r="AI209" s="8"/>
      <c r="AJ209" s="8"/>
      <c r="AK209" s="8"/>
      <c r="AL209" s="8"/>
      <c r="AM209" s="8"/>
      <c r="AN209" s="8"/>
      <c r="AO209" s="8">
        <v>240</v>
      </c>
      <c r="AP209" s="44">
        <v>240</v>
      </c>
    </row>
    <row r="210" spans="1:42" ht="31.5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5"/>
      <c r="R210" s="79" t="s">
        <v>173</v>
      </c>
      <c r="S210" s="8">
        <f t="shared" si="32"/>
        <v>1168.5999999999999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7">
        <f t="shared" si="31"/>
        <v>1168.5999999999999</v>
      </c>
      <c r="Z210" s="6">
        <v>2018</v>
      </c>
      <c r="AA210" s="8">
        <v>549.20000000000005</v>
      </c>
      <c r="AB210" s="8">
        <v>0</v>
      </c>
      <c r="AC210" s="8">
        <v>238</v>
      </c>
      <c r="AD210" s="8">
        <v>381.4</v>
      </c>
      <c r="AE210" s="8"/>
      <c r="AF210" s="8"/>
      <c r="AG210" s="2"/>
      <c r="AH210" s="2"/>
      <c r="AI210" s="8"/>
      <c r="AJ210" s="8"/>
      <c r="AK210" s="8"/>
      <c r="AL210" s="8"/>
      <c r="AM210" s="8">
        <v>459.3</v>
      </c>
      <c r="AN210" s="8"/>
      <c r="AO210" s="8"/>
      <c r="AP210" s="44"/>
    </row>
    <row r="211" spans="1:42" ht="47.25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5"/>
      <c r="R211" s="79" t="s">
        <v>174</v>
      </c>
      <c r="S211" s="8">
        <f t="shared" si="32"/>
        <v>540.20000000000005</v>
      </c>
      <c r="T211" s="8">
        <v>0</v>
      </c>
      <c r="U211" s="8">
        <v>0</v>
      </c>
      <c r="V211" s="8">
        <v>0</v>
      </c>
      <c r="W211" s="8">
        <v>0</v>
      </c>
      <c r="X211" s="8">
        <v>0</v>
      </c>
      <c r="Y211" s="7">
        <f t="shared" si="31"/>
        <v>540.20000000000005</v>
      </c>
      <c r="Z211" s="6">
        <v>2018</v>
      </c>
      <c r="AA211" s="8">
        <v>270.10000000000002</v>
      </c>
      <c r="AB211" s="8">
        <v>0</v>
      </c>
      <c r="AC211" s="8">
        <v>124.5</v>
      </c>
      <c r="AD211" s="8">
        <v>145.6</v>
      </c>
      <c r="AE211" s="8"/>
      <c r="AF211" s="8"/>
      <c r="AG211" s="2"/>
      <c r="AH211" s="2"/>
      <c r="AI211" s="8"/>
      <c r="AJ211" s="8"/>
      <c r="AK211" s="8"/>
      <c r="AL211" s="8"/>
      <c r="AM211" s="8"/>
      <c r="AN211" s="2">
        <v>1</v>
      </c>
      <c r="AO211" s="8"/>
      <c r="AP211" s="44"/>
    </row>
    <row r="212" spans="1:42" ht="78.75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5"/>
      <c r="R212" s="79" t="s">
        <v>175</v>
      </c>
      <c r="S212" s="8">
        <f t="shared" si="32"/>
        <v>289.60000000000002</v>
      </c>
      <c r="T212" s="8">
        <v>0</v>
      </c>
      <c r="U212" s="8">
        <v>0</v>
      </c>
      <c r="V212" s="8">
        <v>0</v>
      </c>
      <c r="W212" s="8">
        <v>0</v>
      </c>
      <c r="X212" s="8">
        <v>0</v>
      </c>
      <c r="Y212" s="7">
        <f t="shared" si="31"/>
        <v>289.60000000000002</v>
      </c>
      <c r="Z212" s="6">
        <v>2018</v>
      </c>
      <c r="AA212" s="8">
        <v>144.80000000000001</v>
      </c>
      <c r="AB212" s="8">
        <v>0</v>
      </c>
      <c r="AC212" s="8">
        <v>78.099999999999994</v>
      </c>
      <c r="AD212" s="8">
        <v>66.7</v>
      </c>
      <c r="AE212" s="8"/>
      <c r="AF212" s="8"/>
      <c r="AG212" s="2"/>
      <c r="AH212" s="2"/>
      <c r="AI212" s="8"/>
      <c r="AJ212" s="8"/>
      <c r="AK212" s="8"/>
      <c r="AL212" s="8"/>
      <c r="AM212" s="8"/>
      <c r="AN212" s="2">
        <v>1</v>
      </c>
      <c r="AO212" s="8"/>
      <c r="AP212" s="44"/>
    </row>
    <row r="213" spans="1:42" ht="47.25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5"/>
      <c r="R213" s="79" t="s">
        <v>176</v>
      </c>
      <c r="S213" s="8">
        <f t="shared" si="32"/>
        <v>1407.1999999999998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7">
        <f t="shared" si="31"/>
        <v>1407.1999999999998</v>
      </c>
      <c r="Z213" s="6">
        <v>2018</v>
      </c>
      <c r="AA213" s="8">
        <v>586</v>
      </c>
      <c r="AB213" s="8">
        <v>0</v>
      </c>
      <c r="AC213" s="8">
        <v>159.80000000000001</v>
      </c>
      <c r="AD213" s="8">
        <v>661.4</v>
      </c>
      <c r="AE213" s="8"/>
      <c r="AF213" s="8"/>
      <c r="AG213" s="2"/>
      <c r="AH213" s="2"/>
      <c r="AI213" s="8"/>
      <c r="AJ213" s="8">
        <v>410</v>
      </c>
      <c r="AK213" s="8"/>
      <c r="AL213" s="8"/>
      <c r="AM213" s="8"/>
      <c r="AN213" s="8"/>
      <c r="AO213" s="8"/>
      <c r="AP213" s="44"/>
    </row>
    <row r="214" spans="1:42" ht="47.25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5"/>
      <c r="R214" s="79" t="s">
        <v>177</v>
      </c>
      <c r="S214" s="8">
        <f t="shared" si="32"/>
        <v>1199.9000000000001</v>
      </c>
      <c r="T214" s="8"/>
      <c r="U214" s="8"/>
      <c r="V214" s="8"/>
      <c r="W214" s="8"/>
      <c r="X214" s="8"/>
      <c r="Y214" s="7"/>
      <c r="Z214" s="6"/>
      <c r="AA214" s="8">
        <v>517.79999999999995</v>
      </c>
      <c r="AB214" s="8">
        <v>0</v>
      </c>
      <c r="AC214" s="8">
        <v>202.1</v>
      </c>
      <c r="AD214" s="8">
        <v>480</v>
      </c>
      <c r="AE214" s="8"/>
      <c r="AF214" s="8"/>
      <c r="AG214" s="2"/>
      <c r="AH214" s="2"/>
      <c r="AI214" s="8"/>
      <c r="AJ214" s="8"/>
      <c r="AK214" s="8"/>
      <c r="AL214" s="2">
        <v>1</v>
      </c>
      <c r="AM214" s="2"/>
      <c r="AN214" s="2"/>
      <c r="AO214" s="2">
        <v>1</v>
      </c>
      <c r="AP214" s="47">
        <v>1</v>
      </c>
    </row>
    <row r="215" spans="1:42" ht="23.4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5"/>
      <c r="R215" s="78" t="s">
        <v>165</v>
      </c>
      <c r="S215" s="5">
        <f>SUM(S216:S220)</f>
        <v>3731.7</v>
      </c>
      <c r="T215" s="5">
        <f t="shared" ref="T215:AD215" si="33">SUM(T216:T220)</f>
        <v>0</v>
      </c>
      <c r="U215" s="5">
        <f t="shared" si="33"/>
        <v>0</v>
      </c>
      <c r="V215" s="5">
        <f t="shared" si="33"/>
        <v>0</v>
      </c>
      <c r="W215" s="5">
        <f t="shared" si="33"/>
        <v>0</v>
      </c>
      <c r="X215" s="5">
        <f t="shared" si="33"/>
        <v>0</v>
      </c>
      <c r="Y215" s="5">
        <f t="shared" si="33"/>
        <v>3731.7</v>
      </c>
      <c r="Z215" s="5">
        <f t="shared" si="33"/>
        <v>10090</v>
      </c>
      <c r="AA215" s="5">
        <f t="shared" si="33"/>
        <v>1865.3999999999999</v>
      </c>
      <c r="AB215" s="5">
        <f t="shared" si="33"/>
        <v>0</v>
      </c>
      <c r="AC215" s="5">
        <f t="shared" si="33"/>
        <v>394.19999999999993</v>
      </c>
      <c r="AD215" s="5">
        <f t="shared" si="33"/>
        <v>1472.1</v>
      </c>
      <c r="AE215" s="5"/>
      <c r="AF215" s="49"/>
      <c r="AG215" s="50"/>
      <c r="AH215" s="50"/>
      <c r="AI215" s="49"/>
      <c r="AJ215" s="49"/>
      <c r="AK215" s="49"/>
      <c r="AL215" s="49"/>
      <c r="AM215" s="49"/>
      <c r="AN215" s="49"/>
      <c r="AO215" s="49"/>
      <c r="AP215" s="51"/>
    </row>
    <row r="216" spans="1:42" ht="31.5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5"/>
      <c r="R216" s="83" t="s">
        <v>186</v>
      </c>
      <c r="S216" s="8">
        <f t="shared" si="32"/>
        <v>1031.7</v>
      </c>
      <c r="T216" s="8">
        <v>0</v>
      </c>
      <c r="U216" s="8">
        <v>0</v>
      </c>
      <c r="V216" s="8">
        <v>0</v>
      </c>
      <c r="W216" s="8">
        <v>0</v>
      </c>
      <c r="X216" s="8">
        <v>0</v>
      </c>
      <c r="Y216" s="7">
        <f t="shared" si="31"/>
        <v>1031.7</v>
      </c>
      <c r="Z216" s="6">
        <v>2018</v>
      </c>
      <c r="AA216" s="8">
        <v>515.79999999999995</v>
      </c>
      <c r="AB216" s="8">
        <v>0</v>
      </c>
      <c r="AC216" s="8">
        <v>103.2</v>
      </c>
      <c r="AD216" s="8">
        <v>412.7</v>
      </c>
      <c r="AE216" s="8"/>
      <c r="AF216" s="8"/>
      <c r="AG216" s="2"/>
      <c r="AH216" s="2"/>
      <c r="AI216" s="8"/>
      <c r="AJ216" s="8"/>
      <c r="AK216" s="8">
        <v>1046</v>
      </c>
      <c r="AL216" s="8"/>
      <c r="AM216" s="8"/>
      <c r="AN216" s="8"/>
      <c r="AO216" s="8"/>
      <c r="AP216" s="44"/>
    </row>
    <row r="217" spans="1:42" ht="47.25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5"/>
      <c r="R217" s="83" t="s">
        <v>187</v>
      </c>
      <c r="S217" s="8">
        <f t="shared" si="32"/>
        <v>812.7</v>
      </c>
      <c r="T217" s="8">
        <v>0</v>
      </c>
      <c r="U217" s="8">
        <v>0</v>
      </c>
      <c r="V217" s="8">
        <v>0</v>
      </c>
      <c r="W217" s="8">
        <v>0</v>
      </c>
      <c r="X217" s="8">
        <v>0</v>
      </c>
      <c r="Y217" s="7">
        <f t="shared" si="31"/>
        <v>812.7</v>
      </c>
      <c r="Z217" s="6">
        <v>2018</v>
      </c>
      <c r="AA217" s="8">
        <v>406.4</v>
      </c>
      <c r="AB217" s="8">
        <v>0</v>
      </c>
      <c r="AC217" s="8">
        <v>97.5</v>
      </c>
      <c r="AD217" s="8">
        <v>308.8</v>
      </c>
      <c r="AE217" s="8"/>
      <c r="AF217" s="8">
        <v>148</v>
      </c>
      <c r="AG217" s="2"/>
      <c r="AH217" s="2"/>
      <c r="AI217" s="8"/>
      <c r="AJ217" s="8"/>
      <c r="AK217" s="8"/>
      <c r="AL217" s="2"/>
      <c r="AM217" s="8"/>
      <c r="AN217" s="8"/>
      <c r="AO217" s="8"/>
      <c r="AP217" s="44"/>
    </row>
    <row r="218" spans="1:42" ht="47.25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5"/>
      <c r="R218" s="83" t="s">
        <v>188</v>
      </c>
      <c r="S218" s="8">
        <f t="shared" si="32"/>
        <v>770.8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7">
        <f t="shared" si="31"/>
        <v>770.8</v>
      </c>
      <c r="Z218" s="6">
        <v>2018</v>
      </c>
      <c r="AA218" s="8">
        <v>385.4</v>
      </c>
      <c r="AB218" s="8">
        <v>0</v>
      </c>
      <c r="AC218" s="8">
        <v>77.099999999999994</v>
      </c>
      <c r="AD218" s="8">
        <v>308.3</v>
      </c>
      <c r="AE218" s="8"/>
      <c r="AF218" s="8"/>
      <c r="AG218" s="2">
        <v>30</v>
      </c>
      <c r="AH218" s="2"/>
      <c r="AI218" s="8"/>
      <c r="AJ218" s="8"/>
      <c r="AK218" s="8"/>
      <c r="AL218" s="8"/>
      <c r="AM218" s="8"/>
      <c r="AN218" s="8"/>
      <c r="AO218" s="8"/>
      <c r="AP218" s="44"/>
    </row>
    <row r="219" spans="1:42" ht="47.25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5"/>
      <c r="R219" s="83" t="s">
        <v>189</v>
      </c>
      <c r="S219" s="8">
        <f t="shared" si="32"/>
        <v>232.8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7">
        <f t="shared" ref="Y219:Y227" si="34">SUM(S219:X219)</f>
        <v>232.8</v>
      </c>
      <c r="Z219" s="6">
        <v>2018</v>
      </c>
      <c r="AA219" s="8">
        <v>116</v>
      </c>
      <c r="AB219" s="8">
        <v>0</v>
      </c>
      <c r="AC219" s="8">
        <v>28</v>
      </c>
      <c r="AD219" s="8">
        <v>88.8</v>
      </c>
      <c r="AE219" s="8"/>
      <c r="AF219" s="8"/>
      <c r="AG219" s="2"/>
      <c r="AH219" s="2"/>
      <c r="AI219" s="8">
        <v>49.4</v>
      </c>
      <c r="AJ219" s="8"/>
      <c r="AK219" s="8"/>
      <c r="AL219" s="8"/>
      <c r="AM219" s="8"/>
      <c r="AN219" s="8"/>
      <c r="AO219" s="8"/>
      <c r="AP219" s="44"/>
    </row>
    <row r="220" spans="1:42" ht="47.25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5"/>
      <c r="R220" s="83" t="s">
        <v>190</v>
      </c>
      <c r="S220" s="8">
        <f t="shared" si="32"/>
        <v>883.7</v>
      </c>
      <c r="T220" s="8">
        <v>0</v>
      </c>
      <c r="U220" s="8">
        <v>0</v>
      </c>
      <c r="V220" s="8">
        <v>0</v>
      </c>
      <c r="W220" s="8">
        <v>0</v>
      </c>
      <c r="X220" s="8">
        <v>0</v>
      </c>
      <c r="Y220" s="7">
        <f t="shared" si="34"/>
        <v>883.7</v>
      </c>
      <c r="Z220" s="6">
        <v>2018</v>
      </c>
      <c r="AA220" s="8">
        <v>441.8</v>
      </c>
      <c r="AB220" s="8">
        <v>0</v>
      </c>
      <c r="AC220" s="8">
        <v>88.4</v>
      </c>
      <c r="AD220" s="8">
        <v>353.5</v>
      </c>
      <c r="AE220" s="8"/>
      <c r="AF220" s="8"/>
      <c r="AG220" s="2"/>
      <c r="AH220" s="2"/>
      <c r="AI220" s="8"/>
      <c r="AJ220" s="8"/>
      <c r="AK220" s="8"/>
      <c r="AL220" s="8">
        <v>1</v>
      </c>
      <c r="AM220" s="8"/>
      <c r="AN220" s="8"/>
      <c r="AO220" s="8"/>
      <c r="AP220" s="44"/>
    </row>
    <row r="221" spans="1:42" ht="24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5"/>
      <c r="R221" s="78" t="s">
        <v>164</v>
      </c>
      <c r="S221" s="5">
        <f>SUM(S222:S229)</f>
        <v>8673.8000000000011</v>
      </c>
      <c r="T221" s="5">
        <f t="shared" ref="T221:AD221" si="35">SUM(T222:T229)</f>
        <v>0</v>
      </c>
      <c r="U221" s="5">
        <f t="shared" si="35"/>
        <v>0</v>
      </c>
      <c r="V221" s="5">
        <f t="shared" si="35"/>
        <v>0</v>
      </c>
      <c r="W221" s="5">
        <f t="shared" si="35"/>
        <v>0</v>
      </c>
      <c r="X221" s="5">
        <f t="shared" si="35"/>
        <v>0</v>
      </c>
      <c r="Y221" s="5">
        <f t="shared" si="35"/>
        <v>8673.8000000000011</v>
      </c>
      <c r="Z221" s="5">
        <f t="shared" si="35"/>
        <v>16144</v>
      </c>
      <c r="AA221" s="5">
        <f t="shared" si="35"/>
        <v>4114.8</v>
      </c>
      <c r="AB221" s="5">
        <f t="shared" si="35"/>
        <v>215</v>
      </c>
      <c r="AC221" s="5">
        <f t="shared" si="35"/>
        <v>1308.8</v>
      </c>
      <c r="AD221" s="5">
        <f t="shared" si="35"/>
        <v>3035.2</v>
      </c>
      <c r="AE221" s="5"/>
      <c r="AF221" s="49"/>
      <c r="AG221" s="50"/>
      <c r="AH221" s="50"/>
      <c r="AI221" s="49"/>
      <c r="AJ221" s="49"/>
      <c r="AK221" s="49"/>
      <c r="AL221" s="50"/>
      <c r="AM221" s="49"/>
      <c r="AN221" s="49"/>
      <c r="AO221" s="49"/>
      <c r="AP221" s="51"/>
    </row>
    <row r="222" spans="1:42" ht="47.25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5"/>
      <c r="R222" s="83" t="s">
        <v>178</v>
      </c>
      <c r="S222" s="8">
        <f t="shared" ref="S222:S229" si="36">SUM(AA222:AD222)</f>
        <v>1177</v>
      </c>
      <c r="T222" s="8">
        <v>0</v>
      </c>
      <c r="U222" s="8">
        <v>0</v>
      </c>
      <c r="V222" s="8">
        <v>0</v>
      </c>
      <c r="W222" s="8">
        <v>0</v>
      </c>
      <c r="X222" s="8">
        <v>0</v>
      </c>
      <c r="Y222" s="7">
        <f t="shared" si="34"/>
        <v>1177</v>
      </c>
      <c r="Z222" s="6">
        <v>2018</v>
      </c>
      <c r="AA222" s="8">
        <v>588.5</v>
      </c>
      <c r="AB222" s="8">
        <v>25</v>
      </c>
      <c r="AC222" s="8">
        <v>154.6</v>
      </c>
      <c r="AD222" s="8">
        <v>408.9</v>
      </c>
      <c r="AE222" s="8"/>
      <c r="AF222" s="8"/>
      <c r="AG222" s="2"/>
      <c r="AH222" s="2"/>
      <c r="AI222" s="8"/>
      <c r="AJ222" s="8"/>
      <c r="AK222" s="8"/>
      <c r="AL222" s="2">
        <v>1</v>
      </c>
      <c r="AM222" s="8"/>
      <c r="AN222" s="8"/>
      <c r="AO222" s="8">
        <v>128</v>
      </c>
      <c r="AP222" s="44">
        <v>128</v>
      </c>
    </row>
    <row r="223" spans="1:42" ht="47.25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5"/>
      <c r="R223" s="83" t="s">
        <v>179</v>
      </c>
      <c r="S223" s="8">
        <f t="shared" si="36"/>
        <v>274.10000000000002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7">
        <f t="shared" si="34"/>
        <v>274.10000000000002</v>
      </c>
      <c r="Z223" s="6">
        <v>2018</v>
      </c>
      <c r="AA223" s="8">
        <v>137</v>
      </c>
      <c r="AB223" s="8">
        <v>15</v>
      </c>
      <c r="AC223" s="8">
        <v>54.6</v>
      </c>
      <c r="AD223" s="8">
        <v>67.5</v>
      </c>
      <c r="AE223" s="8"/>
      <c r="AF223" s="8"/>
      <c r="AG223" s="2">
        <v>12</v>
      </c>
      <c r="AH223" s="2"/>
      <c r="AI223" s="8"/>
      <c r="AJ223" s="8"/>
      <c r="AK223" s="8"/>
      <c r="AL223" s="2"/>
      <c r="AM223" s="8"/>
      <c r="AN223" s="8"/>
      <c r="AO223" s="8"/>
      <c r="AP223" s="44"/>
    </row>
    <row r="224" spans="1:42" ht="78.75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5"/>
      <c r="R224" s="83" t="s">
        <v>180</v>
      </c>
      <c r="S224" s="8">
        <f>SUM(AA224:AD224)</f>
        <v>1164.9000000000001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7">
        <f t="shared" si="34"/>
        <v>1164.9000000000001</v>
      </c>
      <c r="Z224" s="6">
        <v>2018</v>
      </c>
      <c r="AA224" s="8">
        <v>582.4</v>
      </c>
      <c r="AB224" s="8">
        <v>25</v>
      </c>
      <c r="AC224" s="8">
        <v>199</v>
      </c>
      <c r="AD224" s="8">
        <v>358.5</v>
      </c>
      <c r="AE224" s="8"/>
      <c r="AF224" s="8"/>
      <c r="AG224" s="2"/>
      <c r="AH224" s="2"/>
      <c r="AI224" s="8"/>
      <c r="AJ224" s="8"/>
      <c r="AK224" s="8"/>
      <c r="AL224" s="106">
        <v>1</v>
      </c>
      <c r="AM224" s="8"/>
      <c r="AN224" s="8"/>
      <c r="AO224" s="8"/>
      <c r="AP224" s="44"/>
    </row>
    <row r="225" spans="1:42" ht="74.4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5"/>
      <c r="R225" s="83" t="s">
        <v>181</v>
      </c>
      <c r="S225" s="8">
        <f>SUM(AA225:AD225)</f>
        <v>1061.8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7">
        <f t="shared" si="34"/>
        <v>1061.8</v>
      </c>
      <c r="Z225" s="6">
        <v>2018</v>
      </c>
      <c r="AA225" s="8">
        <v>530.9</v>
      </c>
      <c r="AB225" s="8">
        <v>25</v>
      </c>
      <c r="AC225" s="8">
        <v>213.2</v>
      </c>
      <c r="AD225" s="8">
        <v>292.7</v>
      </c>
      <c r="AE225" s="8"/>
      <c r="AF225" s="8"/>
      <c r="AG225" s="2"/>
      <c r="AH225" s="2"/>
      <c r="AI225" s="8"/>
      <c r="AJ225" s="8"/>
      <c r="AK225" s="8"/>
      <c r="AL225" s="106"/>
      <c r="AM225" s="8"/>
      <c r="AN225" s="8"/>
      <c r="AO225" s="8"/>
      <c r="AP225" s="44"/>
    </row>
    <row r="226" spans="1:42" ht="63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5"/>
      <c r="R226" s="83" t="s">
        <v>182</v>
      </c>
      <c r="S226" s="8">
        <f t="shared" si="36"/>
        <v>1499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7">
        <f t="shared" si="34"/>
        <v>1499</v>
      </c>
      <c r="Z226" s="6">
        <v>2018</v>
      </c>
      <c r="AA226" s="8">
        <v>600</v>
      </c>
      <c r="AB226" s="8">
        <v>25</v>
      </c>
      <c r="AC226" s="8">
        <v>185</v>
      </c>
      <c r="AD226" s="8">
        <v>689</v>
      </c>
      <c r="AE226" s="8"/>
      <c r="AF226" s="8">
        <v>1000</v>
      </c>
      <c r="AG226" s="2"/>
      <c r="AH226" s="2"/>
      <c r="AI226" s="8"/>
      <c r="AJ226" s="8">
        <v>3.2</v>
      </c>
      <c r="AK226" s="8"/>
      <c r="AL226" s="2"/>
      <c r="AM226" s="8"/>
      <c r="AN226" s="8"/>
      <c r="AO226" s="8"/>
      <c r="AP226" s="44"/>
    </row>
    <row r="227" spans="1:42" ht="45.6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5"/>
      <c r="R227" s="83" t="s">
        <v>183</v>
      </c>
      <c r="S227" s="8">
        <f t="shared" si="36"/>
        <v>1344.9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7">
        <f t="shared" si="34"/>
        <v>1344.9</v>
      </c>
      <c r="Z227" s="6">
        <v>2018</v>
      </c>
      <c r="AA227" s="8">
        <v>600</v>
      </c>
      <c r="AB227" s="8">
        <v>25</v>
      </c>
      <c r="AC227" s="8">
        <v>158.4</v>
      </c>
      <c r="AD227" s="8">
        <v>561.5</v>
      </c>
      <c r="AE227" s="8"/>
      <c r="AF227" s="8"/>
      <c r="AG227" s="2"/>
      <c r="AH227" s="2"/>
      <c r="AI227" s="8"/>
      <c r="AJ227" s="8"/>
      <c r="AK227" s="8"/>
      <c r="AL227" s="2">
        <v>1</v>
      </c>
      <c r="AM227" s="8"/>
      <c r="AN227" s="8"/>
      <c r="AO227" s="8"/>
      <c r="AP227" s="44"/>
    </row>
    <row r="228" spans="1:42" ht="31.5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5"/>
      <c r="R228" s="83" t="s">
        <v>184</v>
      </c>
      <c r="S228" s="8">
        <f t="shared" si="36"/>
        <v>1112.3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7">
        <f t="shared" ref="Y228:Y233" si="37">SUM(S228:X228)</f>
        <v>1112.3</v>
      </c>
      <c r="Z228" s="6">
        <v>2018</v>
      </c>
      <c r="AA228" s="8">
        <v>556.1</v>
      </c>
      <c r="AB228" s="8">
        <v>25</v>
      </c>
      <c r="AC228" s="8">
        <v>158.5</v>
      </c>
      <c r="AD228" s="8">
        <v>372.7</v>
      </c>
      <c r="AE228" s="2">
        <v>2</v>
      </c>
      <c r="AF228" s="8"/>
      <c r="AG228" s="2"/>
      <c r="AH228" s="2"/>
      <c r="AI228" s="8"/>
      <c r="AJ228" s="8"/>
      <c r="AK228" s="8"/>
      <c r="AL228" s="2">
        <v>1</v>
      </c>
      <c r="AM228" s="8"/>
      <c r="AN228" s="2"/>
      <c r="AO228" s="2"/>
      <c r="AP228" s="47"/>
    </row>
    <row r="229" spans="1:42" ht="78.75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5"/>
      <c r="R229" s="83" t="s">
        <v>185</v>
      </c>
      <c r="S229" s="8">
        <f t="shared" si="36"/>
        <v>1039.8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7">
        <f t="shared" si="37"/>
        <v>1039.8</v>
      </c>
      <c r="Z229" s="6">
        <v>2018</v>
      </c>
      <c r="AA229" s="8">
        <v>519.9</v>
      </c>
      <c r="AB229" s="8">
        <v>50</v>
      </c>
      <c r="AC229" s="8">
        <v>185.5</v>
      </c>
      <c r="AD229" s="8">
        <v>284.39999999999998</v>
      </c>
      <c r="AE229" s="8"/>
      <c r="AF229" s="8"/>
      <c r="AG229" s="2"/>
      <c r="AH229" s="2"/>
      <c r="AI229" s="8"/>
      <c r="AJ229" s="8"/>
      <c r="AK229" s="8"/>
      <c r="AL229" s="2">
        <v>1</v>
      </c>
      <c r="AM229" s="8"/>
      <c r="AN229" s="8"/>
      <c r="AO229" s="8"/>
      <c r="AP229" s="44"/>
    </row>
    <row r="230" spans="1:42" ht="25.9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5"/>
      <c r="R230" s="78" t="s">
        <v>163</v>
      </c>
      <c r="S230" s="5">
        <f t="shared" ref="S230:AD230" si="38">SUM(S231:S236)</f>
        <v>3964.1000000000008</v>
      </c>
      <c r="T230" s="5">
        <f t="shared" si="38"/>
        <v>0</v>
      </c>
      <c r="U230" s="5">
        <f t="shared" si="38"/>
        <v>0</v>
      </c>
      <c r="V230" s="5">
        <f t="shared" si="38"/>
        <v>0</v>
      </c>
      <c r="W230" s="5">
        <f t="shared" si="38"/>
        <v>0</v>
      </c>
      <c r="X230" s="5">
        <f t="shared" si="38"/>
        <v>0</v>
      </c>
      <c r="Y230" s="5">
        <f t="shared" si="38"/>
        <v>3964.1000000000008</v>
      </c>
      <c r="Z230" s="5">
        <f t="shared" si="38"/>
        <v>12108</v>
      </c>
      <c r="AA230" s="5">
        <f t="shared" si="38"/>
        <v>1976.9999999999998</v>
      </c>
      <c r="AB230" s="5">
        <f t="shared" si="38"/>
        <v>0</v>
      </c>
      <c r="AC230" s="5">
        <f t="shared" si="38"/>
        <v>868.00000000000011</v>
      </c>
      <c r="AD230" s="5">
        <f t="shared" si="38"/>
        <v>1119.0999999999999</v>
      </c>
      <c r="AE230" s="5"/>
      <c r="AF230" s="49"/>
      <c r="AG230" s="50"/>
      <c r="AH230" s="50"/>
      <c r="AI230" s="49"/>
      <c r="AJ230" s="49"/>
      <c r="AK230" s="49"/>
      <c r="AL230" s="50"/>
      <c r="AM230" s="49"/>
      <c r="AN230" s="49"/>
      <c r="AO230" s="49"/>
      <c r="AP230" s="51"/>
    </row>
    <row r="231" spans="1:42" ht="31.9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5"/>
      <c r="R231" s="83" t="s">
        <v>191</v>
      </c>
      <c r="S231" s="8">
        <f t="shared" ref="S231:S235" si="39">SUM(AA231:AD231)</f>
        <v>484.20000000000005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7">
        <f t="shared" si="37"/>
        <v>484.20000000000005</v>
      </c>
      <c r="Z231" s="6">
        <v>2018</v>
      </c>
      <c r="AA231" s="8">
        <v>242</v>
      </c>
      <c r="AB231" s="8">
        <v>0</v>
      </c>
      <c r="AC231" s="8">
        <v>109.1</v>
      </c>
      <c r="AD231" s="8">
        <v>133.1</v>
      </c>
      <c r="AE231" s="8"/>
      <c r="AF231" s="8"/>
      <c r="AG231" s="2"/>
      <c r="AH231" s="2"/>
      <c r="AI231" s="8"/>
      <c r="AJ231" s="8"/>
      <c r="AK231" s="8"/>
      <c r="AL231" s="2">
        <v>1</v>
      </c>
      <c r="AM231" s="8"/>
      <c r="AN231" s="8"/>
      <c r="AO231" s="8">
        <v>70</v>
      </c>
      <c r="AP231" s="44">
        <v>70</v>
      </c>
    </row>
    <row r="232" spans="1:42" ht="31.5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5"/>
      <c r="R232" s="83" t="s">
        <v>192</v>
      </c>
      <c r="S232" s="8">
        <f t="shared" si="39"/>
        <v>885.6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7">
        <f t="shared" si="37"/>
        <v>885.6</v>
      </c>
      <c r="Z232" s="6">
        <v>2018</v>
      </c>
      <c r="AA232" s="8">
        <v>442.8</v>
      </c>
      <c r="AB232" s="8">
        <v>0</v>
      </c>
      <c r="AC232" s="8">
        <v>197.3</v>
      </c>
      <c r="AD232" s="8">
        <v>245.5</v>
      </c>
      <c r="AE232" s="8"/>
      <c r="AF232" s="8"/>
      <c r="AG232" s="2">
        <v>16</v>
      </c>
      <c r="AH232" s="2"/>
      <c r="AI232" s="8"/>
      <c r="AJ232" s="8"/>
      <c r="AK232" s="8"/>
      <c r="AL232" s="2"/>
      <c r="AM232" s="8"/>
      <c r="AN232" s="8"/>
      <c r="AO232" s="8"/>
      <c r="AP232" s="44"/>
    </row>
    <row r="233" spans="1:42" ht="31.5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5"/>
      <c r="R233" s="83" t="s">
        <v>193</v>
      </c>
      <c r="S233" s="8">
        <f t="shared" si="39"/>
        <v>986.80000000000007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7">
        <f t="shared" si="37"/>
        <v>986.80000000000007</v>
      </c>
      <c r="Z233" s="6">
        <v>2018</v>
      </c>
      <c r="AA233" s="8">
        <v>493.4</v>
      </c>
      <c r="AB233" s="8">
        <v>0</v>
      </c>
      <c r="AC233" s="8">
        <v>242.8</v>
      </c>
      <c r="AD233" s="8">
        <v>250.6</v>
      </c>
      <c r="AE233" s="8"/>
      <c r="AF233" s="8"/>
      <c r="AG233" s="2"/>
      <c r="AH233" s="8">
        <v>500</v>
      </c>
      <c r="AI233" s="8"/>
      <c r="AJ233" s="8"/>
      <c r="AK233" s="8"/>
      <c r="AL233" s="2"/>
      <c r="AM233" s="8"/>
      <c r="AN233" s="8"/>
      <c r="AO233" s="8"/>
      <c r="AP233" s="44"/>
    </row>
    <row r="234" spans="1:42" ht="31.5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5"/>
      <c r="R234" s="83" t="s">
        <v>194</v>
      </c>
      <c r="S234" s="8">
        <f t="shared" si="39"/>
        <v>506.3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7">
        <f t="shared" ref="Y234:Y236" si="40">SUM(S234:X234)</f>
        <v>506.3</v>
      </c>
      <c r="Z234" s="6">
        <v>2018</v>
      </c>
      <c r="AA234" s="8">
        <v>253.2</v>
      </c>
      <c r="AB234" s="8">
        <v>0</v>
      </c>
      <c r="AC234" s="8">
        <v>60.6</v>
      </c>
      <c r="AD234" s="8">
        <v>192.5</v>
      </c>
      <c r="AE234" s="8"/>
      <c r="AF234" s="8">
        <v>703</v>
      </c>
      <c r="AG234" s="2"/>
      <c r="AH234" s="2"/>
      <c r="AI234" s="8"/>
      <c r="AJ234" s="8"/>
      <c r="AK234" s="8"/>
      <c r="AL234" s="2"/>
      <c r="AM234" s="8"/>
      <c r="AN234" s="8"/>
      <c r="AO234" s="8"/>
      <c r="AP234" s="44"/>
    </row>
    <row r="235" spans="1:42" ht="60.6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5"/>
      <c r="R235" s="83" t="s">
        <v>195</v>
      </c>
      <c r="S235" s="8">
        <f t="shared" si="39"/>
        <v>922.80000000000007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7">
        <f t="shared" si="40"/>
        <v>922.80000000000007</v>
      </c>
      <c r="Z235" s="6">
        <v>2018</v>
      </c>
      <c r="AA235" s="8">
        <v>461.4</v>
      </c>
      <c r="AB235" s="8">
        <v>0</v>
      </c>
      <c r="AC235" s="8">
        <v>206.8</v>
      </c>
      <c r="AD235" s="8">
        <v>254.6</v>
      </c>
      <c r="AE235" s="8"/>
      <c r="AF235" s="8"/>
      <c r="AG235" s="2"/>
      <c r="AH235" s="2"/>
      <c r="AI235" s="8">
        <v>65</v>
      </c>
      <c r="AJ235" s="8"/>
      <c r="AK235" s="8"/>
      <c r="AL235" s="2"/>
      <c r="AM235" s="8">
        <v>48</v>
      </c>
      <c r="AN235" s="8"/>
      <c r="AO235" s="8"/>
      <c r="AP235" s="44"/>
    </row>
    <row r="236" spans="1:42" ht="47.25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5"/>
      <c r="R236" s="83" t="s">
        <v>196</v>
      </c>
      <c r="S236" s="8">
        <f t="shared" ref="S236:S237" si="41">SUM(AA236:AD236)</f>
        <v>178.39999999999998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7">
        <f t="shared" si="40"/>
        <v>178.39999999999998</v>
      </c>
      <c r="Z236" s="6">
        <v>2018</v>
      </c>
      <c r="AA236" s="8">
        <v>84.2</v>
      </c>
      <c r="AB236" s="8">
        <v>0</v>
      </c>
      <c r="AC236" s="8">
        <v>51.4</v>
      </c>
      <c r="AD236" s="8">
        <v>42.8</v>
      </c>
      <c r="AE236" s="2">
        <v>2</v>
      </c>
      <c r="AF236" s="8"/>
      <c r="AG236" s="2"/>
      <c r="AH236" s="2"/>
      <c r="AI236" s="8"/>
      <c r="AJ236" s="8"/>
      <c r="AK236" s="8"/>
      <c r="AL236" s="2"/>
      <c r="AM236" s="8"/>
      <c r="AN236" s="8"/>
      <c r="AO236" s="8"/>
      <c r="AP236" s="47">
        <v>104</v>
      </c>
    </row>
    <row r="237" spans="1:42" ht="48.6" customHeight="1" thickBot="1" x14ac:dyDescent="0.3">
      <c r="A237" s="4" t="s">
        <v>0</v>
      </c>
      <c r="B237" s="4" t="s">
        <v>2</v>
      </c>
      <c r="C237" s="4" t="s">
        <v>6</v>
      </c>
      <c r="D237" s="4" t="s">
        <v>0</v>
      </c>
      <c r="E237" s="4" t="s">
        <v>1</v>
      </c>
      <c r="F237" s="4" t="s">
        <v>0</v>
      </c>
      <c r="G237" s="4" t="s">
        <v>10</v>
      </c>
      <c r="H237" s="4" t="s">
        <v>2</v>
      </c>
      <c r="I237" s="4" t="s">
        <v>1</v>
      </c>
      <c r="J237" s="4" t="s">
        <v>0</v>
      </c>
      <c r="K237" s="4" t="s">
        <v>0</v>
      </c>
      <c r="L237" s="4" t="s">
        <v>6</v>
      </c>
      <c r="M237" s="4" t="s">
        <v>9</v>
      </c>
      <c r="N237" s="4" t="s">
        <v>0</v>
      </c>
      <c r="O237" s="4" t="s">
        <v>1</v>
      </c>
      <c r="P237" s="4" t="s">
        <v>3</v>
      </c>
      <c r="Q237" s="45" t="s">
        <v>8</v>
      </c>
      <c r="R237" s="80" t="s">
        <v>168</v>
      </c>
      <c r="S237" s="65">
        <f t="shared" si="41"/>
        <v>26.800000000000011</v>
      </c>
      <c r="T237" s="65">
        <v>8228.2999999999993</v>
      </c>
      <c r="U237" s="65">
        <v>8228.2999999999993</v>
      </c>
      <c r="V237" s="65">
        <v>8228.2999999999993</v>
      </c>
      <c r="W237" s="65">
        <v>8228.2999999999993</v>
      </c>
      <c r="X237" s="65">
        <v>8228.2999999999993</v>
      </c>
      <c r="Y237" s="65">
        <f>S237+T237+U237+V237+W237+X237</f>
        <v>41168.300000000003</v>
      </c>
      <c r="Z237" s="66">
        <v>2023</v>
      </c>
      <c r="AA237" s="65">
        <v>0</v>
      </c>
      <c r="AB237" s="65">
        <v>0</v>
      </c>
      <c r="AC237" s="65">
        <v>0</v>
      </c>
      <c r="AD237" s="65">
        <f>226.8-200</f>
        <v>26.800000000000011</v>
      </c>
      <c r="AE237" s="65"/>
      <c r="AF237" s="67"/>
      <c r="AG237" s="68"/>
      <c r="AH237" s="68"/>
      <c r="AI237" s="67"/>
      <c r="AJ237" s="67"/>
      <c r="AK237" s="67"/>
      <c r="AL237" s="68"/>
      <c r="AM237" s="67"/>
      <c r="AN237" s="67"/>
      <c r="AO237" s="81"/>
      <c r="AP237" s="82"/>
    </row>
    <row r="238" spans="1:42" ht="61.15" customHeight="1" x14ac:dyDescent="0.25">
      <c r="A238" s="97"/>
      <c r="B238" s="97"/>
      <c r="C238" s="97"/>
      <c r="D238" s="97"/>
      <c r="E238" s="97"/>
      <c r="F238" s="97"/>
      <c r="G238" s="97"/>
      <c r="H238" s="97"/>
      <c r="I238" s="97"/>
      <c r="J238" s="97"/>
      <c r="K238" s="97"/>
      <c r="L238" s="97"/>
      <c r="M238" s="97"/>
      <c r="N238" s="97"/>
      <c r="O238" s="97"/>
      <c r="P238" s="97"/>
      <c r="Q238" s="97"/>
      <c r="R238" s="97"/>
      <c r="S238" s="97"/>
      <c r="T238" s="97"/>
      <c r="U238" s="97"/>
      <c r="V238" s="97"/>
      <c r="W238" s="97"/>
      <c r="X238" s="97"/>
      <c r="Y238" s="97"/>
      <c r="Z238" s="97"/>
      <c r="AA238" s="97"/>
      <c r="AB238" s="97"/>
      <c r="AC238" s="97"/>
      <c r="AD238" s="97"/>
      <c r="AE238" s="97"/>
      <c r="AF238" s="97"/>
      <c r="AG238" s="97"/>
      <c r="AH238" s="97"/>
      <c r="AI238" s="97"/>
      <c r="AJ238" s="97"/>
      <c r="AK238" s="97"/>
      <c r="AL238" s="97"/>
      <c r="AM238" s="97"/>
      <c r="AN238" s="97"/>
      <c r="AP238" s="84" t="s">
        <v>211</v>
      </c>
    </row>
    <row r="239" spans="1:42" ht="57" customHeight="1" x14ac:dyDescent="0.25">
      <c r="R239" s="105" t="s">
        <v>212</v>
      </c>
      <c r="S239" s="105"/>
      <c r="T239" s="105"/>
      <c r="U239" s="105"/>
      <c r="V239" s="105"/>
      <c r="W239" s="105"/>
      <c r="X239" s="105"/>
      <c r="Y239" s="105"/>
      <c r="Z239" s="105"/>
      <c r="AA239" s="105"/>
      <c r="AB239" s="105"/>
      <c r="AC239" s="105"/>
      <c r="AD239" s="105"/>
      <c r="AE239" s="105"/>
      <c r="AF239" s="105"/>
      <c r="AG239" s="105"/>
      <c r="AH239" s="105"/>
      <c r="AI239" s="105"/>
      <c r="AJ239" s="105"/>
      <c r="AK239" s="105"/>
      <c r="AL239" s="105"/>
      <c r="AM239" s="105"/>
      <c r="AN239" s="105"/>
      <c r="AO239" s="105"/>
      <c r="AP239" s="105"/>
    </row>
  </sheetData>
  <mergeCells count="78">
    <mergeCell ref="R239:AP239"/>
    <mergeCell ref="A1:AP1"/>
    <mergeCell ref="AL224:AL225"/>
    <mergeCell ref="A9:Z9"/>
    <mergeCell ref="A10:Q10"/>
    <mergeCell ref="R10:R11"/>
    <mergeCell ref="S10:X11"/>
    <mergeCell ref="Y10:Z10"/>
    <mergeCell ref="A11:C11"/>
    <mergeCell ref="D11:E11"/>
    <mergeCell ref="F11:G11"/>
    <mergeCell ref="H11:Q11"/>
    <mergeCell ref="AA37:AB37"/>
    <mergeCell ref="R38:R42"/>
    <mergeCell ref="AA41:AC41"/>
    <mergeCell ref="AA42:AC42"/>
    <mergeCell ref="R47:R50"/>
    <mergeCell ref="AA52:AB52"/>
    <mergeCell ref="AC54:AD54"/>
    <mergeCell ref="AA69:AB69"/>
    <mergeCell ref="AA71:AB71"/>
    <mergeCell ref="AA110:AB110"/>
    <mergeCell ref="AA111:AB111"/>
    <mergeCell ref="AF54:AG54"/>
    <mergeCell ref="AA58:AB58"/>
    <mergeCell ref="AA61:AB61"/>
    <mergeCell ref="AA66:AC66"/>
    <mergeCell ref="AF66:AG66"/>
    <mergeCell ref="AB77:AC77"/>
    <mergeCell ref="AA75:AB75"/>
    <mergeCell ref="A238:AN238"/>
    <mergeCell ref="AA10:AD10"/>
    <mergeCell ref="AF10:AN10"/>
    <mergeCell ref="AA127:AC127"/>
    <mergeCell ref="AA96:AB96"/>
    <mergeCell ref="AA79:AB79"/>
    <mergeCell ref="AA81:AB81"/>
    <mergeCell ref="AA82:AB82"/>
    <mergeCell ref="AA83:AB83"/>
    <mergeCell ref="AA84:AB84"/>
    <mergeCell ref="AA87:AB87"/>
    <mergeCell ref="AA88:AB88"/>
    <mergeCell ref="AA89:AB89"/>
    <mergeCell ref="AA90:AB90"/>
    <mergeCell ref="AA91:AC91"/>
    <mergeCell ref="AA94:AB94"/>
    <mergeCell ref="W7:Z7"/>
    <mergeCell ref="A8:AP8"/>
    <mergeCell ref="R188:R190"/>
    <mergeCell ref="R193:R195"/>
    <mergeCell ref="R198:R201"/>
    <mergeCell ref="R160:R165"/>
    <mergeCell ref="AA163:AC163"/>
    <mergeCell ref="R172:R174"/>
    <mergeCell ref="R178:R180"/>
    <mergeCell ref="R136:R141"/>
    <mergeCell ref="AA139:AC139"/>
    <mergeCell ref="AA140:AC140"/>
    <mergeCell ref="R144:R149"/>
    <mergeCell ref="AA115:AD115"/>
    <mergeCell ref="AA118:AD118"/>
    <mergeCell ref="AA109:AB109"/>
    <mergeCell ref="A6:AP6"/>
    <mergeCell ref="A5:AP5"/>
    <mergeCell ref="A4:AP4"/>
    <mergeCell ref="A3:AP3"/>
    <mergeCell ref="R183:R185"/>
    <mergeCell ref="R152:R157"/>
    <mergeCell ref="AA155:AC155"/>
    <mergeCell ref="AA147:AC147"/>
    <mergeCell ref="AA151:AB151"/>
    <mergeCell ref="R128:R133"/>
    <mergeCell ref="AA131:AC131"/>
    <mergeCell ref="AA97:AB97"/>
    <mergeCell ref="AA98:AB98"/>
    <mergeCell ref="AA100:AB100"/>
    <mergeCell ref="AA103:AD103"/>
    <mergeCell ref="AA108:AB108"/>
  </mergeCells>
  <pageMargins left="0.35433070866141736" right="0.31496062992125984" top="0.51181102362204722" bottom="0.39370078740157483" header="0" footer="0"/>
  <pageSetup paperSize="9" scale="70" orientation="landscape" useFirstPageNumber="1" r:id="rId1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ППМИ (2)</vt:lpstr>
      <vt:lpstr>'ППМИ (2)'!Заголовки_для_печати</vt:lpstr>
      <vt:lpstr>'ППМИ (2)'!Область_печати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С. Абраменко</dc:creator>
  <cp:lastModifiedBy>Ким Екатерина Игоревна</cp:lastModifiedBy>
  <cp:lastPrinted>2019-10-29T07:04:37Z</cp:lastPrinted>
  <dcterms:created xsi:type="dcterms:W3CDTF">2018-05-28T14:05:31Z</dcterms:created>
  <dcterms:modified xsi:type="dcterms:W3CDTF">2019-10-31T14:39:05Z</dcterms:modified>
</cp:coreProperties>
</file>